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6275" windowHeight="8730" activeTab="2"/>
  </bookViews>
  <sheets>
    <sheet name="közvetett tám" sheetId="1" r:id="rId1"/>
    <sheet name="részletező tábla_01_01" sheetId="2" state="hidden" r:id="rId2"/>
    <sheet name="ei_felh_ütemterv" sheetId="3" r:id="rId3"/>
  </sheets>
  <externalReferences>
    <externalReference r:id="rId6"/>
    <externalReference r:id="rId7"/>
  </externalReferences>
  <definedNames>
    <definedName name="enczi">'[2]rszakfössz'!$D$123</definedName>
    <definedName name="_xlnm.Print_Titles" localSheetId="0">'közvetett tám'!$A:$A,'közvetett tám'!$2:$3</definedName>
    <definedName name="_xlnm.Print_Titles" localSheetId="1">'részletező tábla_01_01'!$A:$B,'részletező tábla_01_01'!$2:$4</definedName>
    <definedName name="_xlnm.Print_Area" localSheetId="2">'ei_felh_ütemterv'!$A$1:$O$28</definedName>
    <definedName name="_xlnm.Print_Area" localSheetId="0">'közvetett tám'!$A$1:$D$11</definedName>
    <definedName name="_xlnm.Print_Area" localSheetId="1">'részletező tábla_01_01'!$A$1:$BL$247</definedName>
    <definedName name="Z_D61A7A68_794A_487F_AE50_05CE890374C8_.wvu.PrintArea" localSheetId="2" hidden="1">'ei_felh_ütemterv'!$B$2:$O$27</definedName>
    <definedName name="Z_D61A7A68_794A_487F_AE50_05CE890374C8_.wvu.PrintArea" localSheetId="0" hidden="1">'közvetett tám'!$A$2:$K$3</definedName>
    <definedName name="Z_D61A7A68_794A_487F_AE50_05CE890374C8_.wvu.PrintTitles" localSheetId="0" hidden="1">'közvetett tám'!$A:$A,'közvetett tám'!$2:$3</definedName>
    <definedName name="Z_D61A7A68_794A_487F_AE50_05CE890374C8_.wvu.Rows" localSheetId="2" hidden="1">'ei_felh_ütemterv'!#REF!,'ei_felh_ütemterv'!$5:$5</definedName>
  </definedNames>
  <calcPr fullCalcOnLoad="1"/>
</workbook>
</file>

<file path=xl/comments2.xml><?xml version="1.0" encoding="utf-8"?>
<comments xmlns="http://schemas.openxmlformats.org/spreadsheetml/2006/main">
  <authors>
    <author>jegyzono</author>
  </authors>
  <commentList>
    <comment ref="C3" authorId="0">
      <text>
        <r>
          <rPr>
            <b/>
            <sz val="9"/>
            <rFont val="Tahoma"/>
            <family val="2"/>
          </rPr>
          <t>jegyzono:</t>
        </r>
        <r>
          <rPr>
            <sz val="9"/>
            <rFont val="Tahoma"/>
            <family val="2"/>
          </rPr>
          <t xml:space="preserve">
régi szakfeladat: 680002
</t>
        </r>
      </text>
    </comment>
    <comment ref="D3" authorId="0">
      <text>
        <r>
          <rPr>
            <b/>
            <sz val="9"/>
            <rFont val="Tahoma"/>
            <family val="2"/>
          </rPr>
          <t>jegyzono:</t>
        </r>
        <r>
          <rPr>
            <sz val="9"/>
            <rFont val="Tahoma"/>
            <family val="2"/>
          </rPr>
          <t xml:space="preserve">
régi szakfeladat: 841191
</t>
        </r>
      </text>
    </comment>
    <comment ref="E3" authorId="0">
      <text>
        <r>
          <rPr>
            <b/>
            <sz val="9"/>
            <rFont val="Tahoma"/>
            <family val="2"/>
          </rPr>
          <t>jegyzono:</t>
        </r>
        <r>
          <rPr>
            <sz val="9"/>
            <rFont val="Tahoma"/>
            <family val="2"/>
          </rPr>
          <t xml:space="preserve">
régi szakfeladat: 841907
</t>
        </r>
      </text>
    </comment>
    <comment ref="F3" authorId="0">
      <text>
        <r>
          <rPr>
            <b/>
            <sz val="9"/>
            <rFont val="Tahoma"/>
            <family val="2"/>
          </rPr>
          <t>jegyzono:</t>
        </r>
        <r>
          <rPr>
            <sz val="9"/>
            <rFont val="Tahoma"/>
            <family val="2"/>
          </rPr>
          <t xml:space="preserve">
régi szakfeladat: 610002
</t>
        </r>
      </text>
    </comment>
    <comment ref="G3" authorId="0">
      <text>
        <r>
          <rPr>
            <b/>
            <sz val="9"/>
            <rFont val="Tahoma"/>
            <family val="2"/>
          </rPr>
          <t>jegyzono:</t>
        </r>
        <r>
          <rPr>
            <sz val="9"/>
            <rFont val="Tahoma"/>
            <family val="2"/>
          </rPr>
          <t xml:space="preserve">
régi szakfeladat: 910123
</t>
        </r>
      </text>
    </comment>
    <comment ref="H3" authorId="0">
      <text>
        <r>
          <rPr>
            <b/>
            <sz val="9"/>
            <rFont val="Tahoma"/>
            <family val="2"/>
          </rPr>
          <t>jegyzono:</t>
        </r>
        <r>
          <rPr>
            <sz val="9"/>
            <rFont val="Tahoma"/>
            <family val="2"/>
          </rPr>
          <t xml:space="preserve">
régi szakfeladat: 910502</t>
        </r>
      </text>
    </comment>
    <comment ref="I3" authorId="0">
      <text>
        <r>
          <rPr>
            <b/>
            <sz val="9"/>
            <rFont val="Tahoma"/>
            <family val="2"/>
          </rPr>
          <t>jegyzono:</t>
        </r>
        <r>
          <rPr>
            <sz val="9"/>
            <rFont val="Tahoma"/>
            <family val="2"/>
          </rPr>
          <t xml:space="preserve">
régi szakfeladatok: 890211, 890215, 890216</t>
        </r>
      </text>
    </comment>
    <comment ref="J3" authorId="0">
      <text>
        <r>
          <rPr>
            <b/>
            <sz val="9"/>
            <rFont val="Tahoma"/>
            <family val="2"/>
          </rPr>
          <t>jegyzono:</t>
        </r>
        <r>
          <rPr>
            <sz val="9"/>
            <rFont val="Tahoma"/>
            <family val="2"/>
          </rPr>
          <t xml:space="preserve">
régi szakfeladat: 890505</t>
        </r>
      </text>
    </comment>
    <comment ref="K3" authorId="0">
      <text>
        <r>
          <rPr>
            <b/>
            <sz val="9"/>
            <rFont val="Tahoma"/>
            <family val="2"/>
          </rPr>
          <t>jegyzono:</t>
        </r>
        <r>
          <rPr>
            <sz val="9"/>
            <rFont val="Tahoma"/>
            <family val="2"/>
          </rPr>
          <t xml:space="preserve">
régi szakfeladat: 890221
</t>
        </r>
      </text>
    </comment>
    <comment ref="L3" authorId="0">
      <text>
        <r>
          <rPr>
            <b/>
            <sz val="9"/>
            <rFont val="Tahoma"/>
            <family val="2"/>
          </rPr>
          <t>jegyzono:</t>
        </r>
        <r>
          <rPr>
            <sz val="9"/>
            <rFont val="Tahoma"/>
            <family val="2"/>
          </rPr>
          <t xml:space="preserve">
régi szakfeladat: 890114
</t>
        </r>
      </text>
    </comment>
    <comment ref="M3" authorId="0">
      <text>
        <r>
          <rPr>
            <b/>
            <sz val="9"/>
            <rFont val="Tahoma"/>
            <family val="2"/>
          </rPr>
          <t>jegyzono:</t>
        </r>
        <r>
          <rPr>
            <sz val="9"/>
            <rFont val="Tahoma"/>
            <family val="2"/>
          </rPr>
          <t xml:space="preserve">
régi szakfeladat: 890116</t>
        </r>
      </text>
    </comment>
    <comment ref="O3" authorId="0">
      <text>
        <r>
          <rPr>
            <b/>
            <sz val="9"/>
            <rFont val="Tahoma"/>
            <family val="2"/>
          </rPr>
          <t>jegyzono:</t>
        </r>
        <r>
          <rPr>
            <sz val="9"/>
            <rFont val="Tahoma"/>
            <family val="2"/>
          </rPr>
          <t xml:space="preserve">
régi szakfeladat: 841907
</t>
        </r>
      </text>
    </comment>
    <comment ref="P3" authorId="0">
      <text>
        <r>
          <rPr>
            <b/>
            <sz val="9"/>
            <rFont val="Tahoma"/>
            <family val="2"/>
          </rPr>
          <t>jegyzono:</t>
        </r>
        <r>
          <rPr>
            <sz val="9"/>
            <rFont val="Tahoma"/>
            <family val="2"/>
          </rPr>
          <t xml:space="preserve">
régi szakfeladat: 851011
</t>
        </r>
      </text>
    </comment>
    <comment ref="Q3" authorId="0">
      <text>
        <r>
          <rPr>
            <b/>
            <sz val="9"/>
            <rFont val="Tahoma"/>
            <family val="2"/>
          </rPr>
          <t>jegyzono:</t>
        </r>
        <r>
          <rPr>
            <sz val="9"/>
            <rFont val="Tahoma"/>
            <family val="2"/>
          </rPr>
          <t xml:space="preserve">
régi szakfeladat: 851012
</t>
        </r>
      </text>
    </comment>
    <comment ref="R3" authorId="0">
      <text>
        <r>
          <rPr>
            <b/>
            <sz val="9"/>
            <rFont val="Tahoma"/>
            <family val="2"/>
          </rPr>
          <t>jegyzono:</t>
        </r>
        <r>
          <rPr>
            <sz val="9"/>
            <rFont val="Tahoma"/>
            <family val="2"/>
          </rPr>
          <t xml:space="preserve">
régi szakfeladat: 851011</t>
        </r>
      </text>
    </comment>
    <comment ref="S3" authorId="0">
      <text>
        <r>
          <rPr>
            <b/>
            <sz val="9"/>
            <rFont val="Tahoma"/>
            <family val="2"/>
          </rPr>
          <t>jegyzono:</t>
        </r>
        <r>
          <rPr>
            <sz val="9"/>
            <rFont val="Tahoma"/>
            <family val="2"/>
          </rPr>
          <t xml:space="preserve">
régi szakfeladat: 562912</t>
        </r>
      </text>
    </comment>
    <comment ref="U3" authorId="0">
      <text>
        <r>
          <rPr>
            <b/>
            <sz val="9"/>
            <rFont val="Tahoma"/>
            <family val="2"/>
          </rPr>
          <t>jegyzono:</t>
        </r>
        <r>
          <rPr>
            <sz val="9"/>
            <rFont val="Tahoma"/>
            <family val="2"/>
          </rPr>
          <t xml:space="preserve">
régi szakfeladat: 841112 és 841126</t>
        </r>
      </text>
    </comment>
    <comment ref="V3" authorId="0">
      <text>
        <r>
          <rPr>
            <b/>
            <sz val="9"/>
            <rFont val="Tahoma"/>
            <family val="2"/>
          </rPr>
          <t>jegyzono:</t>
        </r>
        <r>
          <rPr>
            <sz val="9"/>
            <rFont val="Tahoma"/>
            <family val="2"/>
          </rPr>
          <t xml:space="preserve">
régi szakfeladat: 841133
</t>
        </r>
      </text>
    </comment>
    <comment ref="W3" authorId="0">
      <text>
        <r>
          <rPr>
            <b/>
            <sz val="9"/>
            <rFont val="Tahoma"/>
            <family val="2"/>
          </rPr>
          <t>jegyzono:</t>
        </r>
        <r>
          <rPr>
            <sz val="9"/>
            <rFont val="Tahoma"/>
            <family val="2"/>
          </rPr>
          <t xml:space="preserve">
régi szakfeladat: 841907
</t>
        </r>
      </text>
    </comment>
    <comment ref="X3" authorId="0">
      <text>
        <r>
          <rPr>
            <b/>
            <sz val="9"/>
            <rFont val="Tahoma"/>
            <family val="2"/>
          </rPr>
          <t>jegyzono:</t>
        </r>
        <r>
          <rPr>
            <sz val="9"/>
            <rFont val="Tahoma"/>
            <family val="2"/>
          </rPr>
          <t xml:space="preserve">
régi szakfeladat: 882202</t>
        </r>
      </text>
    </comment>
    <comment ref="Y3" authorId="0">
      <text>
        <r>
          <rPr>
            <b/>
            <sz val="9"/>
            <rFont val="Tahoma"/>
            <family val="2"/>
          </rPr>
          <t>jegyzono:</t>
        </r>
        <r>
          <rPr>
            <sz val="9"/>
            <rFont val="Tahoma"/>
            <family val="2"/>
          </rPr>
          <t xml:space="preserve">
régi szakfeladatok: 882117 és 882119
</t>
        </r>
      </text>
    </comment>
    <comment ref="Z3" authorId="0">
      <text>
        <r>
          <rPr>
            <b/>
            <sz val="9"/>
            <rFont val="Tahoma"/>
            <family val="2"/>
          </rPr>
          <t>jegyzono:</t>
        </r>
        <r>
          <rPr>
            <sz val="9"/>
            <rFont val="Tahoma"/>
            <family val="2"/>
          </rPr>
          <t xml:space="preserve">
régi szakfeladat: 882111</t>
        </r>
      </text>
    </comment>
    <comment ref="AA3" authorId="0">
      <text>
        <r>
          <rPr>
            <b/>
            <sz val="9"/>
            <rFont val="Tahoma"/>
            <family val="2"/>
          </rPr>
          <t>jegyzono:</t>
        </r>
        <r>
          <rPr>
            <sz val="9"/>
            <rFont val="Tahoma"/>
            <family val="2"/>
          </rPr>
          <t xml:space="preserve">
régi szakfeladat: 882113
</t>
        </r>
      </text>
    </comment>
    <comment ref="AC3" authorId="0">
      <text>
        <r>
          <rPr>
            <b/>
            <sz val="9"/>
            <rFont val="Tahoma"/>
            <family val="2"/>
          </rPr>
          <t>jegyzono:</t>
        </r>
        <r>
          <rPr>
            <sz val="9"/>
            <rFont val="Tahoma"/>
            <family val="2"/>
          </rPr>
          <t xml:space="preserve">
régi sakfeladat: 841126
</t>
        </r>
      </text>
    </comment>
    <comment ref="AD3" authorId="0">
      <text>
        <r>
          <rPr>
            <b/>
            <sz val="9"/>
            <rFont val="Tahoma"/>
            <family val="2"/>
          </rPr>
          <t>jegyzono:</t>
        </r>
        <r>
          <rPr>
            <sz val="9"/>
            <rFont val="Tahoma"/>
            <family val="2"/>
          </rPr>
          <t xml:space="preserve">
Régi szakfeladat: 960302</t>
        </r>
      </text>
    </comment>
    <comment ref="AE3" authorId="0">
      <text>
        <r>
          <rPr>
            <b/>
            <sz val="9"/>
            <rFont val="Tahoma"/>
            <family val="2"/>
          </rPr>
          <t>jegyzono:</t>
        </r>
        <r>
          <rPr>
            <sz val="9"/>
            <rFont val="Tahoma"/>
            <family val="2"/>
          </rPr>
          <t xml:space="preserve">
régi szakfeladat: 680002
</t>
        </r>
      </text>
    </comment>
    <comment ref="AF3" authorId="0">
      <text>
        <r>
          <rPr>
            <b/>
            <sz val="9"/>
            <rFont val="Tahoma"/>
            <family val="2"/>
          </rPr>
          <t>jegyzono:</t>
        </r>
        <r>
          <rPr>
            <sz val="9"/>
            <rFont val="Tahoma"/>
            <family val="2"/>
          </rPr>
          <t xml:space="preserve">
régi szakfeladatok: 841114, 841115, 841116, 841117
</t>
        </r>
      </text>
    </comment>
    <comment ref="AG3" authorId="0">
      <text>
        <r>
          <rPr>
            <b/>
            <sz val="9"/>
            <rFont val="Tahoma"/>
            <family val="2"/>
          </rPr>
          <t>jegyzono:</t>
        </r>
        <r>
          <rPr>
            <sz val="9"/>
            <rFont val="Tahoma"/>
            <family val="2"/>
          </rPr>
          <t xml:space="preserve">
Régi szakfeladat: 841191</t>
        </r>
      </text>
    </comment>
    <comment ref="AH3" authorId="0">
      <text>
        <r>
          <rPr>
            <b/>
            <sz val="9"/>
            <rFont val="Tahoma"/>
            <family val="2"/>
          </rPr>
          <t>jegyzono:</t>
        </r>
        <r>
          <rPr>
            <sz val="9"/>
            <rFont val="Tahoma"/>
            <family val="2"/>
          </rPr>
          <t xml:space="preserve">
Régi szakfeladat: 841901
</t>
        </r>
      </text>
    </comment>
    <comment ref="AI3" authorId="0">
      <text>
        <r>
          <rPr>
            <b/>
            <sz val="9"/>
            <rFont val="Tahoma"/>
            <family val="2"/>
          </rPr>
          <t>jegyzono:</t>
        </r>
        <r>
          <rPr>
            <sz val="9"/>
            <rFont val="Tahoma"/>
            <family val="2"/>
          </rPr>
          <t xml:space="preserve">
régi szakfeladat: 841902
</t>
        </r>
      </text>
    </comment>
    <comment ref="AJ3" authorId="0">
      <text>
        <r>
          <rPr>
            <b/>
            <sz val="9"/>
            <rFont val="Tahoma"/>
            <family val="2"/>
          </rPr>
          <t>jegyzono:</t>
        </r>
        <r>
          <rPr>
            <sz val="9"/>
            <rFont val="Tahoma"/>
            <family val="2"/>
          </rPr>
          <t xml:space="preserve">
régi szakfeladat: 841907
</t>
        </r>
      </text>
    </comment>
    <comment ref="AK3" authorId="0">
      <text>
        <r>
          <rPr>
            <b/>
            <sz val="9"/>
            <rFont val="Tahoma"/>
            <family val="2"/>
          </rPr>
          <t>jegyzono:</t>
        </r>
        <r>
          <rPr>
            <sz val="9"/>
            <rFont val="Tahoma"/>
            <family val="2"/>
          </rPr>
          <t xml:space="preserve">
régi szakfeladat: 890441
</t>
        </r>
      </text>
    </comment>
    <comment ref="AL3" authorId="0">
      <text>
        <r>
          <rPr>
            <b/>
            <sz val="9"/>
            <rFont val="Tahoma"/>
            <family val="2"/>
          </rPr>
          <t>jegyzono:</t>
        </r>
        <r>
          <rPr>
            <sz val="9"/>
            <rFont val="Tahoma"/>
            <family val="2"/>
          </rPr>
          <t xml:space="preserve">
régi szakfeladat: 890441
</t>
        </r>
      </text>
    </comment>
    <comment ref="AM3" authorId="0">
      <text>
        <r>
          <rPr>
            <b/>
            <sz val="9"/>
            <rFont val="Tahoma"/>
            <family val="2"/>
          </rPr>
          <t>jegyzono:</t>
        </r>
        <r>
          <rPr>
            <sz val="9"/>
            <rFont val="Tahoma"/>
            <family val="2"/>
          </rPr>
          <t xml:space="preserve">
régi szakfeladat: 890442
</t>
        </r>
      </text>
    </comment>
    <comment ref="AN3" authorId="0">
      <text>
        <r>
          <rPr>
            <b/>
            <sz val="9"/>
            <rFont val="Tahoma"/>
            <family val="2"/>
          </rPr>
          <t>jegyzono:</t>
        </r>
        <r>
          <rPr>
            <sz val="9"/>
            <rFont val="Tahoma"/>
            <family val="2"/>
          </rPr>
          <t xml:space="preserve">
régi szakfeladat: 890443</t>
        </r>
      </text>
    </comment>
    <comment ref="AO3" authorId="0">
      <text>
        <r>
          <rPr>
            <b/>
            <sz val="9"/>
            <rFont val="Tahoma"/>
            <family val="2"/>
          </rPr>
          <t>jegyzono:</t>
        </r>
        <r>
          <rPr>
            <sz val="9"/>
            <rFont val="Tahoma"/>
            <family val="2"/>
          </rPr>
          <t xml:space="preserve">
régi szakfeladat: 890443</t>
        </r>
      </text>
    </comment>
    <comment ref="AP3" authorId="0">
      <text>
        <r>
          <rPr>
            <b/>
            <sz val="9"/>
            <rFont val="Tahoma"/>
            <family val="2"/>
          </rPr>
          <t>jegyzono:</t>
        </r>
        <r>
          <rPr>
            <sz val="9"/>
            <rFont val="Tahoma"/>
            <family val="2"/>
          </rPr>
          <t xml:space="preserve">
régi szakfeladat: 750000</t>
        </r>
      </text>
    </comment>
    <comment ref="AQ3" authorId="0">
      <text>
        <r>
          <rPr>
            <b/>
            <sz val="9"/>
            <rFont val="Tahoma"/>
            <family val="2"/>
          </rPr>
          <t>jegyzono:</t>
        </r>
        <r>
          <rPr>
            <sz val="9"/>
            <rFont val="Tahoma"/>
            <family val="2"/>
          </rPr>
          <t xml:space="preserve">
régi szakfeladat: 421100</t>
        </r>
      </text>
    </comment>
    <comment ref="AR3" authorId="0">
      <text>
        <r>
          <rPr>
            <b/>
            <sz val="9"/>
            <rFont val="Tahoma"/>
            <family val="2"/>
          </rPr>
          <t>jegyzono:</t>
        </r>
        <r>
          <rPr>
            <sz val="9"/>
            <rFont val="Tahoma"/>
            <family val="2"/>
          </rPr>
          <t xml:space="preserve">
régi szakfeladat: 522001
</t>
        </r>
      </text>
    </comment>
    <comment ref="AS3" authorId="0">
      <text>
        <r>
          <rPr>
            <b/>
            <sz val="9"/>
            <rFont val="Tahoma"/>
            <family val="2"/>
          </rPr>
          <t>jegyzono:</t>
        </r>
        <r>
          <rPr>
            <sz val="9"/>
            <rFont val="Tahoma"/>
            <family val="2"/>
          </rPr>
          <t xml:space="preserve">
régi szakfeladat: 382101</t>
        </r>
      </text>
    </comment>
    <comment ref="AT3" authorId="0">
      <text>
        <r>
          <rPr>
            <b/>
            <sz val="9"/>
            <rFont val="Tahoma"/>
            <family val="2"/>
          </rPr>
          <t>jegyzono:</t>
        </r>
        <r>
          <rPr>
            <sz val="9"/>
            <rFont val="Tahoma"/>
            <family val="2"/>
          </rPr>
          <t xml:space="preserve">
régi szakfeladat: 360000
</t>
        </r>
      </text>
    </comment>
    <comment ref="AU3" authorId="0">
      <text>
        <r>
          <rPr>
            <b/>
            <sz val="9"/>
            <rFont val="Tahoma"/>
            <family val="2"/>
          </rPr>
          <t>jegyzono:</t>
        </r>
        <r>
          <rPr>
            <sz val="9"/>
            <rFont val="Tahoma"/>
            <family val="2"/>
          </rPr>
          <t xml:space="preserve">
régi szakfeladat: 841402
</t>
        </r>
      </text>
    </comment>
    <comment ref="AV3" authorId="0">
      <text>
        <r>
          <rPr>
            <b/>
            <sz val="9"/>
            <rFont val="Tahoma"/>
            <family val="2"/>
          </rPr>
          <t>jegyzono:</t>
        </r>
        <r>
          <rPr>
            <sz val="9"/>
            <rFont val="Tahoma"/>
            <family val="2"/>
          </rPr>
          <t xml:space="preserve">
régi szakfeladat: 841403
</t>
        </r>
      </text>
    </comment>
    <comment ref="AW3" authorId="0">
      <text>
        <r>
          <rPr>
            <b/>
            <sz val="9"/>
            <rFont val="Tahoma"/>
            <family val="2"/>
          </rPr>
          <t>jegyzono:</t>
        </r>
        <r>
          <rPr>
            <sz val="9"/>
            <rFont val="Tahoma"/>
            <family val="2"/>
          </rPr>
          <t xml:space="preserve">
régi szakfeladat: 862101</t>
        </r>
      </text>
    </comment>
    <comment ref="AX3" authorId="0">
      <text>
        <r>
          <rPr>
            <b/>
            <sz val="9"/>
            <rFont val="Tahoma"/>
            <family val="2"/>
          </rPr>
          <t>jegyzono:</t>
        </r>
        <r>
          <rPr>
            <sz val="9"/>
            <rFont val="Tahoma"/>
            <family val="2"/>
          </rPr>
          <t xml:space="preserve">
régi szakfeladat: 862301
</t>
        </r>
      </text>
    </comment>
    <comment ref="AY3" authorId="0">
      <text>
        <r>
          <rPr>
            <b/>
            <sz val="9"/>
            <rFont val="Tahoma"/>
            <family val="2"/>
          </rPr>
          <t>jegyzono:</t>
        </r>
        <r>
          <rPr>
            <sz val="9"/>
            <rFont val="Tahoma"/>
            <family val="2"/>
          </rPr>
          <t xml:space="preserve">
régi szakfeladat: 869041
</t>
        </r>
      </text>
    </comment>
    <comment ref="AZ3" authorId="0">
      <text>
        <r>
          <rPr>
            <b/>
            <sz val="9"/>
            <rFont val="Tahoma"/>
            <family val="2"/>
          </rPr>
          <t>jegyzono:</t>
        </r>
        <r>
          <rPr>
            <sz val="9"/>
            <rFont val="Tahoma"/>
            <family val="2"/>
          </rPr>
          <t xml:space="preserve">
régi szakfeladat: 931102
</t>
        </r>
      </text>
    </comment>
    <comment ref="BA3" authorId="0">
      <text>
        <r>
          <rPr>
            <b/>
            <sz val="9"/>
            <rFont val="Tahoma"/>
            <family val="2"/>
          </rPr>
          <t>jegyzono:</t>
        </r>
        <r>
          <rPr>
            <sz val="9"/>
            <rFont val="Tahoma"/>
            <family val="2"/>
          </rPr>
          <t xml:space="preserve">
régi szakfeladat: 910502</t>
        </r>
      </text>
    </comment>
    <comment ref="BB3" authorId="0">
      <text>
        <r>
          <rPr>
            <b/>
            <sz val="9"/>
            <rFont val="Tahoma"/>
            <family val="2"/>
          </rPr>
          <t>jegyzono:</t>
        </r>
        <r>
          <rPr>
            <sz val="9"/>
            <rFont val="Tahoma"/>
            <family val="2"/>
          </rPr>
          <t xml:space="preserve">
régi szakfeladat: 581400</t>
        </r>
      </text>
    </comment>
    <comment ref="BC3" authorId="0">
      <text>
        <r>
          <rPr>
            <b/>
            <sz val="9"/>
            <rFont val="Tahoma"/>
            <family val="2"/>
          </rPr>
          <t>jegyzono:</t>
        </r>
        <r>
          <rPr>
            <sz val="9"/>
            <rFont val="Tahoma"/>
            <family val="2"/>
          </rPr>
          <t xml:space="preserve">
régi szakfeladat: 562912</t>
        </r>
      </text>
    </comment>
    <comment ref="BD3" authorId="0">
      <text>
        <r>
          <rPr>
            <b/>
            <sz val="9"/>
            <rFont val="Tahoma"/>
            <family val="2"/>
          </rPr>
          <t>jegyzono:</t>
        </r>
        <r>
          <rPr>
            <sz val="9"/>
            <rFont val="Tahoma"/>
            <family val="2"/>
          </rPr>
          <t xml:space="preserve">
régi szakfeladat: 882116</t>
        </r>
      </text>
    </comment>
    <comment ref="BE3" authorId="0">
      <text>
        <r>
          <rPr>
            <b/>
            <sz val="9"/>
            <rFont val="Tahoma"/>
            <family val="2"/>
          </rPr>
          <t>jegyzono:</t>
        </r>
        <r>
          <rPr>
            <sz val="9"/>
            <rFont val="Tahoma"/>
            <family val="2"/>
          </rPr>
          <t xml:space="preserve">
régi szakfeladat: 882123
</t>
        </r>
      </text>
    </comment>
    <comment ref="BF3" authorId="0">
      <text>
        <r>
          <rPr>
            <b/>
            <sz val="9"/>
            <rFont val="Tahoma"/>
            <family val="2"/>
          </rPr>
          <t>jegyzono:</t>
        </r>
        <r>
          <rPr>
            <sz val="9"/>
            <rFont val="Tahoma"/>
            <family val="2"/>
          </rPr>
          <t xml:space="preserve">
régi szakfeladat: 882124 és 882117 és 882119</t>
        </r>
      </text>
    </comment>
    <comment ref="BG3" authorId="0">
      <text>
        <r>
          <rPr>
            <b/>
            <sz val="9"/>
            <rFont val="Tahoma"/>
            <family val="2"/>
          </rPr>
          <t>jegyzono:</t>
        </r>
        <r>
          <rPr>
            <sz val="9"/>
            <rFont val="Tahoma"/>
            <family val="2"/>
          </rPr>
          <t xml:space="preserve">
régi szakfeladat: 889921
</t>
        </r>
      </text>
    </comment>
    <comment ref="BH3" authorId="0">
      <text>
        <r>
          <rPr>
            <b/>
            <sz val="9"/>
            <rFont val="Tahoma"/>
            <family val="2"/>
          </rPr>
          <t>jegyzono:</t>
        </r>
        <r>
          <rPr>
            <sz val="9"/>
            <rFont val="Tahoma"/>
            <family val="2"/>
          </rPr>
          <t xml:space="preserve">
régi szakfeladat: 882203
</t>
        </r>
      </text>
    </comment>
    <comment ref="BI3" authorId="0">
      <text>
        <r>
          <rPr>
            <b/>
            <sz val="9"/>
            <rFont val="Tahoma"/>
            <family val="2"/>
          </rPr>
          <t>jegyzono:</t>
        </r>
        <r>
          <rPr>
            <sz val="9"/>
            <rFont val="Tahoma"/>
            <family val="2"/>
          </rPr>
          <t xml:space="preserve">
régi szakfeladat: 841906
</t>
        </r>
      </text>
    </comment>
    <comment ref="BJ3" authorId="0">
      <text>
        <r>
          <rPr>
            <b/>
            <sz val="9"/>
            <rFont val="Tahoma"/>
            <family val="2"/>
          </rPr>
          <t>jegyzono:</t>
        </r>
        <r>
          <rPr>
            <sz val="9"/>
            <rFont val="Tahoma"/>
            <family val="2"/>
          </rPr>
          <t xml:space="preserve">
régi szakfeladat: 841908
</t>
        </r>
      </text>
    </comment>
    <comment ref="C4" authorId="0">
      <text>
        <r>
          <rPr>
            <b/>
            <sz val="9"/>
            <rFont val="Tahoma"/>
            <family val="2"/>
          </rPr>
          <t>jegyzono:</t>
        </r>
        <r>
          <rPr>
            <sz val="9"/>
            <rFont val="Tahoma"/>
            <family val="2"/>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D4" authorId="0">
      <text>
        <r>
          <rPr>
            <b/>
            <sz val="9"/>
            <rFont val="Tahoma"/>
            <family val="2"/>
          </rPr>
          <t>jegyzono:</t>
        </r>
        <r>
          <rPr>
            <sz val="9"/>
            <rFont val="Tahoma"/>
            <family val="2"/>
          </rPr>
          <t xml:space="preserve">
  Ide tartozik:
- a kiemelt (különösen a nemzeti ünnepekhez kapcsolódó) állami és önkormányzati rendezvényekkel összefüggő feladatok ellátása.</t>
        </r>
      </text>
    </comment>
    <comment ref="E4" authorId="0">
      <text>
        <r>
          <rPr>
            <b/>
            <sz val="9"/>
            <rFont val="Tahoma"/>
            <family val="2"/>
          </rPr>
          <t>jegyzono:</t>
        </r>
        <r>
          <rPr>
            <sz val="9"/>
            <rFont val="Tahoma"/>
            <family val="2"/>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F4" authorId="0">
      <text>
        <r>
          <rPr>
            <b/>
            <sz val="9"/>
            <rFont val="Tahoma"/>
            <family val="2"/>
          </rPr>
          <t>jegyzono:</t>
        </r>
        <r>
          <rPr>
            <sz val="9"/>
            <rFont val="Tahoma"/>
            <family val="2"/>
          </rPr>
          <t xml:space="preserve">
Ide tartozik:
- a 046030 funkcióba nem tartozó, államháztartáson kívüli szervezeteknek, lakosságnak nyújtott egyéb távközlési szolgáltatásokkal összefüggő feladatok ellátása.</t>
        </r>
      </text>
    </comment>
    <comment ref="G4" authorId="0">
      <text>
        <r>
          <rPr>
            <b/>
            <sz val="9"/>
            <rFont val="Tahoma"/>
            <family val="2"/>
          </rPr>
          <t>jegyzono:</t>
        </r>
        <r>
          <rPr>
            <sz val="9"/>
            <rFont val="Tahoma"/>
            <family val="2"/>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H4" authorId="0">
      <text>
        <r>
          <rPr>
            <b/>
            <sz val="9"/>
            <rFont val="Tahoma"/>
            <family val="2"/>
          </rPr>
          <t>jegyzono:</t>
        </r>
        <r>
          <rPr>
            <sz val="9"/>
            <rFont val="Tahoma"/>
            <family val="2"/>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I4" authorId="0">
      <text>
        <r>
          <rPr>
            <b/>
            <sz val="9"/>
            <rFont val="Tahoma"/>
            <family val="2"/>
          </rPr>
          <t>jegyzono:</t>
        </r>
        <r>
          <rPr>
            <sz val="9"/>
            <rFont val="Tahoma"/>
            <family val="2"/>
          </rPr>
          <t xml:space="preserve">
  Ide tartozik:
- a gyermekek és fiatalok saját projektjeinek, programjainak támogatásával,
- a fiatalok önkéntes munkában való részvételét elősegítő állami intézkedésekkel,
- a gyermekek és fiatalok őket érintő döntésekbe történő bevonásával,
- a gyermekek és fiatalok által létrehozott új típusú együttműködések, hálózatok társadalmi elismerését szolgáló intézkedésekkel,
- partnerségi és párbeszédrendszerek fejlesztésével,
- érdekvédelmi szervezeteik működésének támogatásával
- az ifjúsági szakma fejlesztésével, valamint
- az érintett korosztályok nem formális képzésének feltételeit szolgáló állami intézkedésekkel összefüggő feladatok ellátása, kifizetések teljesítése.</t>
        </r>
      </text>
    </comment>
    <comment ref="J4" authorId="0">
      <text>
        <r>
          <rPr>
            <b/>
            <sz val="9"/>
            <rFont val="Tahoma"/>
            <family val="2"/>
          </rPr>
          <t>jegyzono:</t>
        </r>
        <r>
          <rPr>
            <sz val="9"/>
            <rFont val="Tahoma"/>
            <family val="2"/>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K4" authorId="0">
      <text>
        <r>
          <rPr>
            <b/>
            <sz val="9"/>
            <rFont val="Tahoma"/>
            <family val="2"/>
          </rPr>
          <t>jegyzono:</t>
        </r>
        <r>
          <rPr>
            <sz val="9"/>
            <rFont val="Tahoma"/>
            <family val="2"/>
          </rPr>
          <t xml:space="preserve">
  Ide tartozik:
- az időskorúak társadalmi integrációját, az aktív és méltó időskor megteremtését célzó programokkal összefüggő feladatok ellátása, kifizetések teljesítése.</t>
        </r>
      </text>
    </comment>
    <comment ref="L4" authorId="0">
      <text>
        <r>
          <rPr>
            <b/>
            <sz val="9"/>
            <rFont val="Tahoma"/>
            <family val="2"/>
          </rPr>
          <t>jegyzono:</t>
        </r>
        <r>
          <rPr>
            <sz val="9"/>
            <rFont val="Tahoma"/>
            <family val="2"/>
          </rPr>
          <t xml:space="preserve">
  Ide tartozik:
- a hátrányos helyzetű gyermekek, fiatalok és családok életminőségét javító programokkal,
- a hátrányos helyzetű gyermekek, fiatalok részére nyújtott speciális tehetséggondozó programokkal összefüggő feladatok ellátása, kifizetések teljesítése.</t>
        </r>
      </text>
    </comment>
    <comment ref="M4" authorId="0">
      <text>
        <r>
          <rPr>
            <b/>
            <sz val="9"/>
            <rFont val="Tahoma"/>
            <family val="2"/>
          </rPr>
          <t>jegyzono:</t>
        </r>
        <r>
          <rPr>
            <sz val="9"/>
            <rFont val="Tahoma"/>
            <family val="2"/>
          </rPr>
          <t xml:space="preserve">
  Ide tartozik:
- a romák társadalmi integrációjával, valamint a roma kisebbséget érintő tárcaközi és társadalmi együttműködéssel összefüggő feladatok ellátása, kifizetések teljesítése.</t>
        </r>
      </text>
    </comment>
    <comment ref="O4" authorId="0">
      <text>
        <r>
          <rPr>
            <b/>
            <sz val="9"/>
            <rFont val="Tahoma"/>
            <family val="2"/>
          </rPr>
          <t>jegyzono:</t>
        </r>
        <r>
          <rPr>
            <sz val="9"/>
            <rFont val="Tahoma"/>
            <family val="2"/>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P4" authorId="0">
      <text>
        <r>
          <rPr>
            <b/>
            <sz val="9"/>
            <rFont val="Tahoma"/>
            <family val="2"/>
          </rPr>
          <t>jegyzono:</t>
        </r>
        <r>
          <rPr>
            <sz val="9"/>
            <rFont val="Tahoma"/>
            <family val="2"/>
          </rPr>
          <t xml:space="preserve">
  Ide tartozik:
- a gyermek hároméves korától a tankötelezettség kezdetéig tartó, a teljes óvodai életet átívelő foglalkozásokat és a gyermek napközbeni ellátásával összefüggő feladatokat is magában foglaló óvodai nevelési tevékenységgel összefüggő feladatok ellátása.
Feladatmutató: óvodai nevelésben részt vevő gyermekek létszáma tárgyév október 1-jén (fő)</t>
        </r>
      </text>
    </comment>
    <comment ref="Q4" authorId="0">
      <text>
        <r>
          <rPr>
            <b/>
            <sz val="9"/>
            <rFont val="Tahoma"/>
            <family val="2"/>
          </rPr>
          <t>jegyzono:</t>
        </r>
        <r>
          <rPr>
            <sz val="9"/>
            <rFont val="Tahoma"/>
            <family val="2"/>
          </rPr>
          <t xml:space="preserve">
  Ide tartozik:
- kizárólag a sajátos nevelési igényű gyermekek óvodai ellátásával összefüggő speciális eszközökkel, foglalkozásokkal, ellátással összefüggő feladatok ellátása.
Feladatmutató: óvodai nevelésben részt vevő sajátos nevelési igényű gyermekek létszáma tárgyév október 1-jén (fő)</t>
        </r>
      </text>
    </comment>
    <comment ref="R4" authorId="0">
      <text>
        <r>
          <rPr>
            <b/>
            <sz val="9"/>
            <rFont val="Tahoma"/>
            <family val="2"/>
          </rPr>
          <t>jegyzono:</t>
        </r>
        <r>
          <rPr>
            <sz val="9"/>
            <rFont val="Tahoma"/>
            <family val="2"/>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S4" authorId="0">
      <text>
        <r>
          <rPr>
            <b/>
            <sz val="9"/>
            <rFont val="Tahoma"/>
            <family val="2"/>
          </rPr>
          <t>jegyzono:</t>
        </r>
        <r>
          <rPr>
            <sz val="9"/>
            <rFont val="Tahoma"/>
            <family val="2"/>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U4" authorId="0">
      <text>
        <r>
          <rPr>
            <b/>
            <sz val="9"/>
            <rFont val="Tahoma"/>
            <family val="2"/>
          </rPr>
          <t>jegyzono:</t>
        </r>
        <r>
          <rPr>
            <sz val="9"/>
            <rFont val="Tahoma"/>
            <family val="2"/>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text>
        <r>
          <rPr>
            <b/>
            <sz val="9"/>
            <rFont val="Tahoma"/>
            <family val="2"/>
          </rPr>
          <t>jegyzono:</t>
        </r>
        <r>
          <rPr>
            <sz val="9"/>
            <rFont val="Tahoma"/>
            <family val="2"/>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W4" authorId="0">
      <text>
        <r>
          <rPr>
            <b/>
            <sz val="9"/>
            <rFont val="Tahoma"/>
            <family val="2"/>
          </rPr>
          <t>jegyzono:</t>
        </r>
        <r>
          <rPr>
            <sz val="9"/>
            <rFont val="Tahoma"/>
            <family val="2"/>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X4" authorId="0">
      <text>
        <r>
          <rPr>
            <b/>
            <sz val="9"/>
            <rFont val="Tahoma"/>
            <family val="2"/>
          </rPr>
          <t>jegyzono:</t>
        </r>
        <r>
          <rPr>
            <sz val="9"/>
            <rFont val="Tahoma"/>
            <family val="2"/>
          </rPr>
          <t xml:space="preserve">
  Ide tartozik:
- a betegséggel kapcsolatos pénzbeli juttatások teljesítése.
Támogatási típusú funkció, az alapító okiratban alaptevékenységként nem szerepelhet.</t>
        </r>
      </text>
    </comment>
    <comment ref="Y4" authorId="0">
      <text>
        <r>
          <rPr>
            <b/>
            <sz val="9"/>
            <rFont val="Tahoma"/>
            <family val="2"/>
          </rPr>
          <t>jegyzono:</t>
        </r>
        <r>
          <rPr>
            <sz val="9"/>
            <rFont val="Tahoma"/>
            <family val="2"/>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Z4" authorId="0">
      <text>
        <r>
          <rPr>
            <b/>
            <sz val="9"/>
            <rFont val="Tahoma"/>
            <family val="2"/>
          </rPr>
          <t>jegyzono:</t>
        </r>
        <r>
          <rPr>
            <sz val="9"/>
            <rFont val="Tahoma"/>
            <family val="2"/>
          </rPr>
          <t xml:space="preserve">
  Ide tartozik:
- a hátrányos munkaerő-piaci helyzetű, aktív korú személyek és családjuk részére jogszabályban meghatározott feltételek fennállása esetén nyújtott rendszeres szociális segéllyel, valamint a rendelkezésre állási támogatással összefüggő kifizetések teljesítése.
Támogatási típusú funkció, az alapító okiratban alaptevékenységként nem szerepelhet.</t>
        </r>
      </text>
    </comment>
    <comment ref="AA4" authorId="0">
      <text>
        <r>
          <rPr>
            <b/>
            <sz val="9"/>
            <rFont val="Tahoma"/>
            <family val="2"/>
          </rPr>
          <t>jegyzono:</t>
        </r>
        <r>
          <rPr>
            <sz val="9"/>
            <rFont val="Tahoma"/>
            <family val="2"/>
          </rPr>
          <t xml:space="preserve">
  Ide tartozik:
- a szociálisan rászorult személyek részére jogszabályban meghatározott feltételek fennállása esetén nyújtott, adósságkezelési tanácsadást és adósságcsökkentési támogatást magában foglaló lakhatást
segítő ellátással,
- a szociálisan rászorult személyeknek, családoknak az általuk lakott lakás vagy nem lakás céljára szolgáló helyiség fenntartásával összefüggő rendszeres kiadásaik viseléséhez jogszabályban, illetve az önkormányzat rendeletében meghatározott feltételek fennállása esetén nyújtott rendszeres vagy eseti támogatással
összefüggő feladatok ellátása, kifizetések teljesítése.</t>
        </r>
      </text>
    </comment>
    <comment ref="AC4" authorId="0">
      <text>
        <r>
          <rPr>
            <b/>
            <sz val="9"/>
            <rFont val="Tahoma"/>
            <family val="2"/>
          </rPr>
          <t>jegyzono:</t>
        </r>
        <r>
          <rPr>
            <sz val="9"/>
            <rFont val="Tahoma"/>
            <family val="2"/>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AD4" authorId="0">
      <text>
        <r>
          <rPr>
            <b/>
            <sz val="9"/>
            <rFont val="Tahoma"/>
            <family val="2"/>
          </rPr>
          <t>jegyzono:</t>
        </r>
        <r>
          <rPr>
            <sz val="9"/>
            <rFont val="Tahoma"/>
            <family val="2"/>
          </rPr>
          <t xml:space="preserve">
  Ide tartozik:
- a köztemetők fenntartásával és működtetésével összefüggő feladatok ellátása.</t>
        </r>
      </text>
    </comment>
    <comment ref="AE4" authorId="0">
      <text>
        <r>
          <rPr>
            <b/>
            <sz val="9"/>
            <rFont val="Tahoma"/>
            <family val="2"/>
          </rPr>
          <t>jegyzono:</t>
        </r>
        <r>
          <rPr>
            <sz val="9"/>
            <rFont val="Tahoma"/>
            <family val="2"/>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AF4" authorId="0">
      <text>
        <r>
          <rPr>
            <b/>
            <sz val="9"/>
            <rFont val="Tahoma"/>
            <family val="2"/>
          </rPr>
          <t>jegyzono:</t>
        </r>
        <r>
          <rPr>
            <sz val="9"/>
            <rFont val="Tahoma"/>
            <family val="2"/>
          </rPr>
          <t xml:space="preserve">
  Ide tartozik:
- az országgyűlési, önkormányzati és európai parlamenti képviselőválasztásokkal összefüggő
feladatok ellátása.</t>
        </r>
      </text>
    </comment>
    <comment ref="AG4" authorId="0">
      <text>
        <r>
          <rPr>
            <b/>
            <sz val="9"/>
            <rFont val="Tahoma"/>
            <family val="2"/>
          </rPr>
          <t>jegyzono:</t>
        </r>
        <r>
          <rPr>
            <sz val="9"/>
            <rFont val="Tahoma"/>
            <family val="2"/>
          </rPr>
          <t xml:space="preserve">
  Ide tartozik:
- a kiemelt (különösen a nemzeti ünnepekhez kapcsolódó) állami és önkormányzati rendezvényekkel összefüggő feladatok ellátása.</t>
        </r>
      </text>
    </comment>
    <comment ref="AH4" authorId="0">
      <text>
        <r>
          <rPr>
            <b/>
            <sz val="9"/>
            <rFont val="Tahoma"/>
            <family val="2"/>
          </rPr>
          <t>jegyzono:</t>
        </r>
        <r>
          <rPr>
            <sz val="9"/>
            <rFont val="Tahoma"/>
            <family val="2"/>
          </rPr>
          <t xml:space="preserve">
  Ide tartozik:
- az önkormányzatok funkcióhoz nem köthető elszámolásai a központi költségvetéssel.
Technikai- pénzforgalmi funkció, alapító okiratban nem szerepeltethető.</t>
        </r>
      </text>
    </comment>
    <comment ref="AI4" authorId="0">
      <text>
        <r>
          <rPr>
            <b/>
            <sz val="9"/>
            <rFont val="Tahoma"/>
            <family val="2"/>
          </rPr>
          <t>jegyzono:</t>
        </r>
        <r>
          <rPr>
            <sz val="9"/>
            <rFont val="Tahoma"/>
            <family val="2"/>
          </rPr>
          <t xml:space="preserve">
  Ide tartozik:
- a központi költségvetés részére történő, funkcióhoz nem köthető befizetések, visszafizetések teljesítése.
Technikai- pénzforgalmi funkció, alapító okiratban nem szerepeltethető.
Nem ebbe a funkcióba tartozik:
- az önkormányzatok funkcióhoz nem köthető elszámolásai a központi költségvetéssel.</t>
        </r>
      </text>
    </comment>
    <comment ref="AJ4" authorId="0">
      <text>
        <r>
          <rPr>
            <b/>
            <sz val="9"/>
            <rFont val="Tahoma"/>
            <family val="2"/>
          </rPr>
          <t>jegyzono:</t>
        </r>
        <r>
          <rPr>
            <sz val="9"/>
            <rFont val="Tahoma"/>
            <family val="2"/>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K4" authorId="0">
      <text>
        <r>
          <rPr>
            <b/>
            <sz val="9"/>
            <rFont val="Tahoma"/>
            <family val="2"/>
          </rPr>
          <t>jegyzono:</t>
        </r>
        <r>
          <rPr>
            <sz val="9"/>
            <rFont val="Tahoma"/>
            <family val="2"/>
          </rPr>
          <t xml:space="preserve">
  Ide tartozik:
- a közfoglalkoztatáshoz nyújtható támogatásokról szóló 375/2010. (XII. 31.) Korm. rendelet 3.
§-a alapján FHT-ra jogosult személy, vagy rehabilitációs ellátásban részesülő személy legfeljebb 4 hónap időtartamra szóló, határozott idejű közfoglalkoztatási jogviszony keretében, napi 4 órás munkaidőben történő foglalkoztatásával összefüggő feladatok ellátása, kifizetések teljesítése.</t>
        </r>
      </text>
    </comment>
    <comment ref="AL4" authorId="0">
      <text>
        <r>
          <rPr>
            <b/>
            <sz val="9"/>
            <rFont val="Tahoma"/>
            <family val="2"/>
          </rPr>
          <t>jegyzono:</t>
        </r>
        <r>
          <rPr>
            <sz val="9"/>
            <rFont val="Tahoma"/>
            <family val="2"/>
          </rPr>
          <t xml:space="preserve">
  Ide tartozik:
- a Start-munka program - Téli közfoglalkoztatás keretében - külön kormányrendelet alapján - szervezett foglalkoztatással összefüggő feladatok ellátása, kifizetések teljesítése.</t>
        </r>
      </text>
    </comment>
    <comment ref="AM4" authorId="0">
      <text>
        <r>
          <rPr>
            <b/>
            <sz val="9"/>
            <rFont val="Tahoma"/>
            <family val="2"/>
          </rPr>
          <t>jegyzono:</t>
        </r>
        <r>
          <rPr>
            <sz val="9"/>
            <rFont val="Tahoma"/>
            <family val="2"/>
          </rPr>
          <t xml:space="preserve">
  Ide tartozik:
- a közfoglalkoztatáshoz nyújtható támogatásokról szóló 375/2010. (XII. 31.) Korm. rendelet 4.
§-a alapján FHT-ra jogosult személy, a munkaügyi kirendeltség által közvetített álláskereső, vagy rehabilitációs ellátásban részesülő személy legfeljebb 11 hónap időtartamra szóló, határozott idejű közfoglalkoztatási jogviszony keretében, napi 6-8 órás munkaidőben történő foglalkoztatásával összefüggő feladatok ellátása, kifizetések teljesítése.
</t>
        </r>
      </text>
    </comment>
    <comment ref="AN4" authorId="0">
      <text>
        <r>
          <rPr>
            <b/>
            <sz val="9"/>
            <rFont val="Tahoma"/>
            <family val="2"/>
          </rPr>
          <t>jegyzono:</t>
        </r>
        <r>
          <rPr>
            <sz val="9"/>
            <rFont val="Tahoma"/>
            <family val="2"/>
          </rPr>
          <t xml:space="preserve">
  Ide tartozik:
- a közfoglalkoztatáshoz nyújtható támogatásokról szóló 375/2010. (XII. 31.) Korm. rendelet 6.
§-a alapján az Országgyűlés vagy a Kormány által meghatározott cél elérésére irányuló program keretében, álláskeresők, FHT-ra jogosult személyek, vagy rehabilitációs ellátásban részesülő személyek legfeljebb 11 hónap időtartamra szóló, határozott idejű közfoglalkoztatási jogviszony keretében, napi 6-8 órás munkaidőben történő foglalkoztatásával összefüggő feladatok ellátása, kifizetések teljesítése.</t>
        </r>
      </text>
    </comment>
    <comment ref="AO4" authorId="0">
      <text>
        <r>
          <rPr>
            <b/>
            <sz val="9"/>
            <rFont val="Tahoma"/>
            <family val="2"/>
          </rPr>
          <t>jegyzono:</t>
        </r>
        <r>
          <rPr>
            <sz val="9"/>
            <rFont val="Tahoma"/>
            <family val="2"/>
          </rPr>
          <t xml:space="preserve">
  Ide tartozik:
- a közfoglalkoztatáshoz nyújtható támogatásokról szóló 375/2010. (XII. 31.) Korm. rendelet 7/B. §-a alapján a rövid időtartamú közfoglalkoztatás, a hosszabb időtartamú közfoglalkoztatás, valamint az országos közfoglalkoztatási programok közül a közfoglalkoztatásért felelős miniszter kijelölése alapján mintaprogrammá nyilvánított programokkal összefüggő feladatok ellátása, kifizetések teljesítése.</t>
        </r>
      </text>
    </comment>
    <comment ref="AP4" authorId="0">
      <text>
        <r>
          <rPr>
            <b/>
            <sz val="9"/>
            <rFont val="Tahoma"/>
            <family val="2"/>
          </rPr>
          <t>jegyzono:</t>
        </r>
        <r>
          <rPr>
            <sz val="9"/>
            <rFont val="Tahoma"/>
            <family val="2"/>
          </rPr>
          <t xml:space="preserve">
  Ide tartozik:
- a mezőgazdasági haszonállatokkal, hobbiállatokkal és egyéb állatokkal kapcsolatos állatgyógyászati és betegségmegelőző tevékenységgel összefüggő feladatok ellátása.</t>
        </r>
      </text>
    </comment>
    <comment ref="AQ4" authorId="0">
      <text>
        <r>
          <rPr>
            <b/>
            <sz val="9"/>
            <rFont val="Tahoma"/>
            <family val="2"/>
          </rPr>
          <t>jegyzono:</t>
        </r>
        <r>
          <rPr>
            <sz val="9"/>
            <rFont val="Tahoma"/>
            <family val="2"/>
          </rPr>
          <t xml:space="preserve">
  Ide tartozik:
- az autópálya (autópálya-csomópont), út, utca, jármű- és gyalogosközlekedésre szolgáló egyéb úttest és járda építésével összefüggő feladatok ellátása.</t>
        </r>
      </text>
    </comment>
    <comment ref="AR4" authorId="0">
      <text>
        <r>
          <rPr>
            <b/>
            <sz val="9"/>
            <rFont val="Tahoma"/>
            <family val="2"/>
          </rPr>
          <t>jegyzono:</t>
        </r>
        <r>
          <rPr>
            <sz val="9"/>
            <rFont val="Tahoma"/>
            <family val="2"/>
          </rPr>
          <t xml:space="preserve">
  Ide tartozik:
- a közutak, hidak, alagutak üzemeltetésével, fenntartásával összefüggő feladatok ellátása.</t>
        </r>
      </text>
    </comment>
    <comment ref="AS4" authorId="0">
      <text>
        <r>
          <rPr>
            <b/>
            <sz val="9"/>
            <rFont val="Tahoma"/>
            <family val="2"/>
          </rPr>
          <t>jegyzono:</t>
        </r>
        <r>
          <rPr>
            <sz val="9"/>
            <rFont val="Tahoma"/>
            <family val="2"/>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T4" authorId="0">
      <text>
        <r>
          <rPr>
            <b/>
            <sz val="9"/>
            <rFont val="Tahoma"/>
            <family val="2"/>
          </rPr>
          <t>jegyzono:</t>
        </r>
        <r>
          <rPr>
            <sz val="9"/>
            <rFont val="Tahoma"/>
            <family val="2"/>
          </rPr>
          <t xml:space="preserve">
  Ide tartozik:
- a folyókból, tavakból és kutakból történő vízkivétellel, a csapadékvíz vízszolgáltatás céljából történő gyűjtésével, a vízszolgáltatás céljából történő víztisztítással, ipari és egyéb célú vízkezeléssel, vezetékek, lajtos kocsik és egyéb eszközök segítségével történő vízelosztással, valamint az öntözőcsatornák (kivéve: mezőgazdasági öntözőrendszerek) működtetésével összefüggő
feladatok ellátása.</t>
        </r>
      </text>
    </comment>
    <comment ref="AU4" authorId="0">
      <text>
        <r>
          <rPr>
            <b/>
            <sz val="9"/>
            <rFont val="Tahoma"/>
            <family val="2"/>
          </rPr>
          <t>jegyzono:</t>
        </r>
        <r>
          <rPr>
            <sz val="9"/>
            <rFont val="Tahoma"/>
            <family val="2"/>
          </rPr>
          <t xml:space="preserve">
  Ide tartozik:
- települési közvilágítás kiépítésével, fenntartásával, üzemeltetésével összefüggő feladatok ellátása.</t>
        </r>
      </text>
    </comment>
    <comment ref="AV4" authorId="0">
      <text>
        <r>
          <rPr>
            <b/>
            <sz val="9"/>
            <rFont val="Tahoma"/>
            <family val="2"/>
          </rPr>
          <t>jegyzono:</t>
        </r>
        <r>
          <rPr>
            <sz val="9"/>
            <rFont val="Tahoma"/>
            <family val="2"/>
          </rPr>
          <t xml:space="preserve">
  Ide tartozik:
- a város- és községgazdálkodás más funkcióba nem sorolható, egyéb feladataival összefüggő
feladatok ellátása.</t>
        </r>
      </text>
    </comment>
    <comment ref="AW4" authorId="0">
      <text>
        <r>
          <rPr>
            <b/>
            <sz val="9"/>
            <rFont val="Tahoma"/>
            <family val="2"/>
          </rPr>
          <t>jegyzono:</t>
        </r>
        <r>
          <rPr>
            <sz val="9"/>
            <rFont val="Tahoma"/>
            <family val="2"/>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X4" authorId="0">
      <text>
        <r>
          <rPr>
            <b/>
            <sz val="9"/>
            <rFont val="Tahoma"/>
            <family val="2"/>
          </rPr>
          <t>jegyzono:</t>
        </r>
        <r>
          <rPr>
            <sz val="9"/>
            <rFont val="Tahoma"/>
            <family val="2"/>
          </rPr>
          <t xml:space="preserve">
  Ide tartozik:
- az egészségügyi alapellátás körében megszervezett fogorvosi alapellátással összefüggő feladatok ellátása.</t>
        </r>
      </text>
    </comment>
    <comment ref="AY4" authorId="0">
      <text>
        <r>
          <rPr>
            <b/>
            <sz val="9"/>
            <rFont val="Tahoma"/>
            <family val="2"/>
          </rPr>
          <t>jegyzono:</t>
        </r>
        <r>
          <rPr>
            <sz val="9"/>
            <rFont val="Tahoma"/>
            <family val="2"/>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Z4" authorId="0">
      <text>
        <r>
          <rPr>
            <b/>
            <sz val="9"/>
            <rFont val="Tahoma"/>
            <family val="2"/>
          </rPr>
          <t>jegyzono:</t>
        </r>
        <r>
          <rPr>
            <sz val="9"/>
            <rFont val="Tahoma"/>
            <family val="2"/>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BA4" authorId="0">
      <text>
        <r>
          <rPr>
            <b/>
            <sz val="9"/>
            <rFont val="Tahoma"/>
            <family val="2"/>
          </rPr>
          <t>jegyzono:</t>
        </r>
        <r>
          <rPr>
            <sz val="9"/>
            <rFont val="Tahoma"/>
            <family val="2"/>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BB4" authorId="0">
      <text>
        <r>
          <rPr>
            <b/>
            <sz val="9"/>
            <rFont val="Tahoma"/>
            <family val="2"/>
          </rPr>
          <t>jegyzono:</t>
        </r>
        <r>
          <rPr>
            <sz val="9"/>
            <rFont val="Tahoma"/>
            <family val="2"/>
          </rPr>
          <t xml:space="preserve">
  Ide tartozik:
- a folyóirat, időszaki kiadvány, napilap, címtár, plakát, formanyomtatvány, reklámanyag, statisztikák papíralapú vagy on-line kiadásával összefüggő feladatok ellátása.</t>
        </r>
      </text>
    </comment>
    <comment ref="BC4" authorId="0">
      <text>
        <r>
          <rPr>
            <b/>
            <sz val="9"/>
            <rFont val="Tahoma"/>
            <family val="2"/>
          </rPr>
          <t>jegyzono:</t>
        </r>
        <r>
          <rPr>
            <sz val="9"/>
            <rFont val="Tahoma"/>
            <family val="2"/>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BD4" authorId="0">
      <text>
        <r>
          <rPr>
            <b/>
            <sz val="9"/>
            <rFont val="Tahoma"/>
            <family val="2"/>
          </rPr>
          <t>jegyzono:</t>
        </r>
        <r>
          <rPr>
            <sz val="9"/>
            <rFont val="Tahoma"/>
            <family val="2"/>
          </rPr>
          <t xml:space="preserve">
  Ide tartozik:
- a betegséggel kapcsolatos pénzbeli juttatások teljesítése.
Támogatási típusú funkció, az alapító okiratban alaptevékenységként nem szerepelhet.</t>
        </r>
      </text>
    </comment>
    <comment ref="BE4" authorId="0">
      <text>
        <r>
          <rPr>
            <b/>
            <sz val="9"/>
            <rFont val="Tahoma"/>
            <family val="2"/>
          </rPr>
          <t>jegyzono:</t>
        </r>
        <r>
          <rPr>
            <sz val="9"/>
            <rFont val="Tahoma"/>
            <family val="2"/>
          </rPr>
          <t xml:space="preserve">
  Ide tartozik:
- az elhunyt személyek hátramaradottainak nyújtott pénzbeli juttatások teljesítése.
Támogatási típusú funkció, az alapító okiratban alaptevékenységként nem szerepelhet.</t>
        </r>
      </text>
    </comment>
    <comment ref="BF4" authorId="0">
      <text>
        <r>
          <rPr>
            <b/>
            <sz val="9"/>
            <rFont val="Tahoma"/>
            <family val="2"/>
          </rPr>
          <t>jegyzono:</t>
        </r>
        <r>
          <rPr>
            <sz val="9"/>
            <rFont val="Tahoma"/>
            <family val="2"/>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BG4" authorId="0">
      <text>
        <r>
          <rPr>
            <b/>
            <sz val="9"/>
            <rFont val="Tahoma"/>
            <family val="2"/>
          </rPr>
          <t>jegyzono:</t>
        </r>
        <r>
          <rPr>
            <sz val="9"/>
            <rFont val="Tahoma"/>
            <family val="2"/>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BH4" authorId="0">
      <text>
        <r>
          <rPr>
            <b/>
            <sz val="9"/>
            <rFont val="Tahoma"/>
            <family val="2"/>
          </rPr>
          <t>jegyzono:</t>
        </r>
        <r>
          <rPr>
            <sz val="9"/>
            <rFont val="Tahoma"/>
            <family val="2"/>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BI4" authorId="0">
      <text>
        <r>
          <rPr>
            <b/>
            <sz val="9"/>
            <rFont val="Tahoma"/>
            <family val="2"/>
          </rPr>
          <t>jegyzono:</t>
        </r>
        <r>
          <rPr>
            <sz val="9"/>
            <rFont val="Tahoma"/>
            <family val="2"/>
          </rPr>
          <t xml:space="preserve">
  Ide tartozik:
- az önkormányzati alrendszerben a forgatási célú finanszírozási műveletek bevételi és kiadási előirányzatának;
- a költségvetési hiány finanszírozásával kapcsolatos felhalmozási, működési célú hosszú lejáratú hitelfelvétel bevételeinek, a rövid lejáratú hitelfelvétel bevételeinek (a likvid hitelek igénybevétele kivételével),
- a hosszú lejáratú kötvénykibocsátással kapcsolatos bevételek,
- a költségvetési többlet évközi hasznosítása céljából vásárolt befektetési célú hitelviszonyt megtestesítő értékpapírok eladásakor, beváltásakor elszámolt bevételek;
- a költségvetési többlet évközi hasznosítása céljából vásárolt befektetési célú hitelviszonyt megtestesítő értékpapírok vásárlásának kiadásainak,
- a költségvetési hiány fedezetére, valamint a fejlesztések, vagy működés érdekében felvett hosszú lejáratú hitelek, pénzügyi lízing miatti kötelezettségek, a rövid lejáratú hitelek (likvid hitel kivételével) törlesztésével kapcsolatos kiadások,
- az önkormányzatok által felhalmozási vagy működési célra kibocsátott hosszú lejáratú kötvények beváltásának elszámolása.
Technikai- pénzforgalmi funkció, alapító okiratban nem szerepeltethető.</t>
        </r>
      </text>
    </comment>
    <comment ref="BJ4" authorId="0">
      <text>
        <r>
          <rPr>
            <b/>
            <sz val="9"/>
            <rFont val="Tahoma"/>
            <family val="2"/>
          </rPr>
          <t>jegyzono:</t>
        </r>
        <r>
          <rPr>
            <sz val="9"/>
            <rFont val="Tahoma"/>
            <family val="2"/>
          </rPr>
          <t xml:space="preserve">
  Ide tartozik:
- a funkcióhoz időlegesen nem köthető központi, fejezeti és más tartalékok elszámolása azzal, hogy felhasználáskor a cél szerinti funkcióra át kell vezetni.
Technikai- pénzforgalmi funkció, alapító okiratban nem szerepeltethető.</t>
        </r>
      </text>
    </comment>
    <comment ref="A7" authorId="0">
      <text>
        <r>
          <rPr>
            <b/>
            <sz val="9"/>
            <rFont val="Tahoma"/>
            <family val="2"/>
          </rPr>
          <t>jegyzono:</t>
        </r>
        <r>
          <rPr>
            <sz val="9"/>
            <rFont val="Tahoma"/>
            <family val="2"/>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text>
        <r>
          <rPr>
            <b/>
            <sz val="9"/>
            <rFont val="Tahoma"/>
            <family val="2"/>
          </rPr>
          <t>jegyzono:</t>
        </r>
        <r>
          <rPr>
            <sz val="9"/>
            <rFont val="Tahoma"/>
            <family val="2"/>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text>
        <r>
          <rPr>
            <b/>
            <sz val="9"/>
            <rFont val="Tahoma"/>
            <family val="2"/>
          </rPr>
          <t>jegyzono:</t>
        </r>
        <r>
          <rPr>
            <sz val="9"/>
            <rFont val="Tahoma"/>
            <family val="2"/>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text>
        <r>
          <rPr>
            <b/>
            <sz val="9"/>
            <rFont val="Tahoma"/>
            <family val="2"/>
          </rPr>
          <t>jegyzono:</t>
        </r>
        <r>
          <rPr>
            <sz val="9"/>
            <rFont val="Tahoma"/>
            <family val="2"/>
          </rPr>
          <t xml:space="preserve">
Ezen a rovaton kell elszámolni a központi költségvetésről szóló törvényben a települési önkormányzatok kulturális feladatainak támogatására biztosított előirányzatból származó bevételeket.</t>
        </r>
      </text>
    </comment>
    <comment ref="A11" authorId="0">
      <text>
        <r>
          <rPr>
            <b/>
            <sz val="9"/>
            <rFont val="Tahoma"/>
            <family val="2"/>
          </rPr>
          <t>jegyzono:</t>
        </r>
        <r>
          <rPr>
            <sz val="9"/>
            <rFont val="Tahoma"/>
            <family val="2"/>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val="single"/>
            <sz val="9"/>
            <rFont val="Tahoma"/>
            <family val="2"/>
          </rPr>
          <t>A rovaton előirányzat nem tervezhető.</t>
        </r>
      </text>
    </comment>
    <comment ref="A12" authorId="0">
      <text>
        <r>
          <rPr>
            <b/>
            <sz val="9"/>
            <rFont val="Tahoma"/>
            <family val="2"/>
          </rPr>
          <t>jegyzono:</t>
        </r>
        <r>
          <rPr>
            <sz val="9"/>
            <rFont val="Tahoma"/>
            <family val="2"/>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val="single"/>
            <sz val="9"/>
            <rFont val="Tahoma"/>
            <family val="2"/>
          </rPr>
          <t>A rovaton előirányzat nem tervezhető.</t>
        </r>
      </text>
    </comment>
    <comment ref="A13" authorId="0">
      <text>
        <r>
          <rPr>
            <b/>
            <sz val="9"/>
            <rFont val="Tahoma"/>
            <family val="2"/>
          </rPr>
          <t>jegyzono:</t>
        </r>
        <r>
          <rPr>
            <sz val="9"/>
            <rFont val="Tahoma"/>
            <family val="2"/>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text>
        <r>
          <rPr>
            <b/>
            <sz val="9"/>
            <rFont val="Tahoma"/>
            <family val="2"/>
          </rPr>
          <t>jegyzono:</t>
        </r>
        <r>
          <rPr>
            <sz val="9"/>
            <rFont val="Tahoma"/>
            <family val="2"/>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text>
        <r>
          <rPr>
            <b/>
            <sz val="9"/>
            <rFont val="Tahoma"/>
            <family val="2"/>
          </rPr>
          <t>jegyzono:</t>
        </r>
        <r>
          <rPr>
            <sz val="9"/>
            <rFont val="Tahoma"/>
            <family val="2"/>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text>
        <r>
          <rPr>
            <b/>
            <sz val="9"/>
            <rFont val="Tahoma"/>
            <family val="2"/>
          </rPr>
          <t>jegyzono:</t>
        </r>
        <r>
          <rPr>
            <sz val="9"/>
            <rFont val="Tahoma"/>
            <family val="2"/>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text>
        <r>
          <rPr>
            <b/>
            <sz val="9"/>
            <rFont val="Tahoma"/>
            <family val="2"/>
          </rPr>
          <t>jegyzono:</t>
        </r>
        <r>
          <rPr>
            <sz val="9"/>
            <rFont val="Tahoma"/>
            <family val="2"/>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text>
        <r>
          <rPr>
            <b/>
            <sz val="9"/>
            <rFont val="Tahoma"/>
            <family val="2"/>
          </rPr>
          <t>jegyzono:</t>
        </r>
        <r>
          <rPr>
            <sz val="9"/>
            <rFont val="Tahoma"/>
            <family val="2"/>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text>
        <r>
          <rPr>
            <b/>
            <sz val="9"/>
            <rFont val="Tahoma"/>
            <family val="2"/>
          </rPr>
          <t>jegyzono:</t>
        </r>
        <r>
          <rPr>
            <sz val="9"/>
            <rFont val="Tahoma"/>
            <family val="2"/>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text>
        <r>
          <rPr>
            <b/>
            <sz val="9"/>
            <rFont val="Tahoma"/>
            <family val="2"/>
          </rPr>
          <t>jegyzono:</t>
        </r>
        <r>
          <rPr>
            <sz val="9"/>
            <rFont val="Tahoma"/>
            <family val="2"/>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text>
        <r>
          <rPr>
            <b/>
            <sz val="9"/>
            <rFont val="Tahoma"/>
            <family val="2"/>
          </rPr>
          <t>jegyzono:</t>
        </r>
        <r>
          <rPr>
            <sz val="9"/>
            <rFont val="Tahoma"/>
            <family val="2"/>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text>
        <r>
          <rPr>
            <b/>
            <sz val="9"/>
            <rFont val="Tahoma"/>
            <family val="2"/>
          </rPr>
          <t>jegyzono:</t>
        </r>
        <r>
          <rPr>
            <sz val="9"/>
            <rFont val="Tahoma"/>
            <family val="2"/>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text>
        <r>
          <rPr>
            <b/>
            <sz val="9"/>
            <rFont val="Tahoma"/>
            <family val="2"/>
          </rPr>
          <t>jegyzono:</t>
        </r>
        <r>
          <rPr>
            <sz val="9"/>
            <rFont val="Tahoma"/>
            <family val="2"/>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text>
        <r>
          <rPr>
            <b/>
            <sz val="9"/>
            <rFont val="Tahoma"/>
            <family val="2"/>
          </rPr>
          <t>jegyzono:</t>
        </r>
        <r>
          <rPr>
            <sz val="9"/>
            <rFont val="Tahoma"/>
            <family val="2"/>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text>
        <r>
          <rPr>
            <b/>
            <sz val="9"/>
            <rFont val="Tahoma"/>
            <family val="2"/>
          </rPr>
          <t>jegyzono:</t>
        </r>
        <r>
          <rPr>
            <sz val="9"/>
            <rFont val="Tahoma"/>
            <family val="2"/>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text>
        <r>
          <rPr>
            <b/>
            <sz val="9"/>
            <rFont val="Tahoma"/>
            <family val="2"/>
          </rPr>
          <t>jegyzono:</t>
        </r>
        <r>
          <rPr>
            <sz val="9"/>
            <rFont val="Tahoma"/>
            <family val="2"/>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text>
        <r>
          <rPr>
            <b/>
            <sz val="9"/>
            <rFont val="Tahoma"/>
            <family val="2"/>
          </rPr>
          <t>jegyzono:</t>
        </r>
        <r>
          <rPr>
            <sz val="9"/>
            <rFont val="Tahoma"/>
            <family val="2"/>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val="single"/>
            <sz val="9"/>
            <rFont val="Tahoma"/>
            <family val="2"/>
          </rPr>
          <t>A rovaton elszámolt bevételeket a beszámolóban a fenti bontásban kell szerepeltetni.</t>
        </r>
      </text>
    </comment>
    <comment ref="A34" authorId="0">
      <text>
        <r>
          <rPr>
            <b/>
            <sz val="9"/>
            <rFont val="Tahoma"/>
            <family val="2"/>
          </rPr>
          <t>jegyzono:</t>
        </r>
        <r>
          <rPr>
            <sz val="9"/>
            <rFont val="Tahoma"/>
            <family val="2"/>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text>
        <r>
          <rPr>
            <b/>
            <sz val="9"/>
            <rFont val="Tahoma"/>
            <family val="2"/>
          </rPr>
          <t>jegyzono:</t>
        </r>
        <r>
          <rPr>
            <sz val="9"/>
            <rFont val="Tahoma"/>
            <family val="2"/>
          </rPr>
          <t xml:space="preserve">
Ezen a rovaton kell elszámolni
a) a jövedéki adót,
b) a regisztrációs adót, és
c) az energiaadót.
A rovaton elszámolt bevételeket a beszámolóban a fenti bontásban kell szerepeltetni.</t>
        </r>
      </text>
    </comment>
    <comment ref="A38" authorId="0">
      <text>
        <r>
          <rPr>
            <b/>
            <sz val="9"/>
            <rFont val="Tahoma"/>
            <family val="2"/>
          </rPr>
          <t>jegyzono:</t>
        </r>
        <r>
          <rPr>
            <sz val="9"/>
            <rFont val="Tahoma"/>
            <family val="2"/>
          </rPr>
          <t xml:space="preserve">
Ezen a rovaton a játékadó bevételeit kell elszámolni.</t>
        </r>
      </text>
    </comment>
    <comment ref="A39" authorId="0">
      <text>
        <r>
          <rPr>
            <b/>
            <sz val="9"/>
            <rFont val="Tahoma"/>
            <family val="2"/>
          </rPr>
          <t>jegyzono:</t>
        </r>
        <r>
          <rPr>
            <sz val="9"/>
            <rFont val="Tahoma"/>
            <family val="2"/>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val="single"/>
            <sz val="9"/>
            <rFont val="Tahoma"/>
            <family val="2"/>
          </rPr>
          <t>A rovaton elszámolt bevételeket a beszámolóban a fenti bontásban kell szerepeltetni.</t>
        </r>
      </text>
    </comment>
    <comment ref="A43" authorId="0">
      <text>
        <r>
          <rPr>
            <b/>
            <sz val="9"/>
            <rFont val="Tahoma"/>
            <family val="2"/>
          </rPr>
          <t>jegyzono:</t>
        </r>
        <r>
          <rPr>
            <sz val="9"/>
            <rFont val="Tahoma"/>
            <family val="2"/>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val="single"/>
            <sz val="9"/>
            <rFont val="Tahoma"/>
            <family val="2"/>
          </rPr>
          <t>) a talajterhelési díjat,</t>
        </r>
        <r>
          <rPr>
            <sz val="9"/>
            <rFont val="Tahoma"/>
            <family val="2"/>
          </rPr>
          <t xml:space="preserve">
j) a vízkészletjárulékot,
k) az állami vadászjegyek díjait,
l) az erdővédelmi járulékot,
m) a földvédelmi járulékot,
n) a halászati haszonbérleti díjat,
o) a hulladéklerakási járulékot, és
p) </t>
        </r>
        <r>
          <rPr>
            <b/>
            <u val="single"/>
            <sz val="9"/>
            <rFont val="Tahoma"/>
            <family val="2"/>
          </rPr>
          <t>a korábbi évek megszűnt adónemei áthúzódó fizetéseiből befolyt bevételeket.</t>
        </r>
        <r>
          <rPr>
            <sz val="9"/>
            <rFont val="Tahoma"/>
            <family val="2"/>
          </rPr>
          <t xml:space="preserve">
</t>
        </r>
        <r>
          <rPr>
            <b/>
            <i/>
            <u val="single"/>
            <sz val="9"/>
            <rFont val="Tahoma"/>
            <family val="2"/>
          </rPr>
          <t xml:space="preserve">
A rovaton elszámolt bevételeket a beszámolóban a fenti bontásban kell szerepeltetni.</t>
        </r>
      </text>
    </comment>
    <comment ref="A46" authorId="0">
      <text>
        <r>
          <rPr>
            <b/>
            <sz val="9"/>
            <rFont val="Tahoma"/>
            <family val="2"/>
          </rPr>
          <t>jegyzono:</t>
        </r>
        <r>
          <rPr>
            <sz val="9"/>
            <rFont val="Tahoma"/>
            <family val="2"/>
          </rPr>
          <t xml:space="preserve">
Ezen a rovaton kell elszámolni
a) a cégnyilvántartás bevételeit,
b)</t>
        </r>
        <r>
          <rPr>
            <b/>
            <u val="single"/>
            <sz val="9"/>
            <rFont val="Tahoma"/>
            <family val="2"/>
          </rPr>
          <t xml:space="preserve"> az eljárási illetékeket,</t>
        </r>
        <r>
          <rPr>
            <sz val="9"/>
            <rFont val="Tahoma"/>
            <family val="2"/>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val="single"/>
            <sz val="9"/>
            <rFont val="Tahoma"/>
            <family val="2"/>
          </rPr>
          <t>k) a szabálysértési pénz- és helyszíni bírság és a közlekedési szabályszegések után kiszabott közigazgatási bírság helyi önkormányzatot megillető részét,</t>
        </r>
        <r>
          <rPr>
            <sz val="9"/>
            <rFont val="Tahoma"/>
            <family val="2"/>
          </rPr>
          <t xml:space="preserve">
l)az</t>
        </r>
        <r>
          <rPr>
            <b/>
            <u val="single"/>
            <sz val="9"/>
            <rFont val="Tahoma"/>
            <family val="2"/>
          </rPr>
          <t xml:space="preserve"> egyéb bírságokat</t>
        </r>
        <r>
          <rPr>
            <sz val="9"/>
            <rFont val="Tahoma"/>
            <family val="2"/>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val="single"/>
            <sz val="9"/>
            <rFont val="Tahoma"/>
            <family val="2"/>
          </rPr>
          <t>a késedelmi és önellenőrzési pótlékot.</t>
        </r>
        <r>
          <rPr>
            <sz val="9"/>
            <rFont val="Tahoma"/>
            <family val="2"/>
          </rPr>
          <t xml:space="preserve">
</t>
        </r>
        <r>
          <rPr>
            <b/>
            <i/>
            <u val="single"/>
            <sz val="9"/>
            <rFont val="Tahoma"/>
            <family val="2"/>
          </rPr>
          <t>A rovaton elszámolt bevételeket a beszámolóban az a)–l) pont szerinti bontásban kell szerepeltetni.</t>
        </r>
      </text>
    </comment>
    <comment ref="A52" authorId="0">
      <text>
        <r>
          <rPr>
            <b/>
            <sz val="9"/>
            <rFont val="Tahoma"/>
            <family val="2"/>
          </rPr>
          <t>jegyzono:</t>
        </r>
        <r>
          <rPr>
            <sz val="9"/>
            <rFont val="Tahoma"/>
            <family val="2"/>
          </rPr>
          <t xml:space="preserve">
Ezen a rovaton kell elszámolni a készletek értékesítésekor kapott eladási árat.</t>
        </r>
      </text>
    </comment>
    <comment ref="A53" authorId="0">
      <text>
        <r>
          <rPr>
            <b/>
            <sz val="9"/>
            <rFont val="Tahoma"/>
            <family val="2"/>
          </rPr>
          <t>jegyzono:</t>
        </r>
        <r>
          <rPr>
            <sz val="9"/>
            <rFont val="Tahoma"/>
            <family val="2"/>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4" authorId="0">
      <text>
        <r>
          <rPr>
            <b/>
            <sz val="9"/>
            <rFont val="Tahoma"/>
            <family val="2"/>
          </rPr>
          <t>jegyzono:</t>
        </r>
        <r>
          <rPr>
            <sz val="9"/>
            <rFont val="Tahoma"/>
            <family val="2"/>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5" authorId="0">
      <text>
        <r>
          <rPr>
            <b/>
            <sz val="9"/>
            <rFont val="Tahoma"/>
            <family val="2"/>
          </rPr>
          <t>jegyzono:</t>
        </r>
        <r>
          <rPr>
            <sz val="9"/>
            <rFont val="Tahoma"/>
            <family val="2"/>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6" authorId="0">
      <text>
        <r>
          <rPr>
            <b/>
            <sz val="9"/>
            <rFont val="Tahoma"/>
            <family val="2"/>
          </rPr>
          <t>jegyzono:</t>
        </r>
        <r>
          <rPr>
            <sz val="9"/>
            <rFont val="Tahoma"/>
            <family val="2"/>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7" authorId="0">
      <text>
        <r>
          <rPr>
            <b/>
            <sz val="9"/>
            <rFont val="Tahoma"/>
            <family val="2"/>
          </rPr>
          <t>jegyzono:</t>
        </r>
        <r>
          <rPr>
            <sz val="9"/>
            <rFont val="Tahoma"/>
            <family val="2"/>
          </rPr>
          <t xml:space="preserve">
Ezen a rovaton kell elszámolni az általános forgalmi adóról szóló törvény szerinti termékértékesítés, szolgáltatásnyújtás során kiszámlázott általános forgalmi adót.</t>
        </r>
      </text>
    </comment>
    <comment ref="A58" authorId="0">
      <text>
        <r>
          <rPr>
            <b/>
            <sz val="9"/>
            <rFont val="Tahoma"/>
            <family val="2"/>
          </rPr>
          <t>jegyzono:</t>
        </r>
        <r>
          <rPr>
            <sz val="9"/>
            <rFont val="Tahoma"/>
            <family val="2"/>
          </rPr>
          <t xml:space="preserve">
Ezen a rovaton kell elszámolni az adóhatóságtól visszaigényelt általános forgalmi adót.</t>
        </r>
      </text>
    </comment>
    <comment ref="A59" authorId="0">
      <text>
        <r>
          <rPr>
            <b/>
            <sz val="9"/>
            <rFont val="Tahoma"/>
            <family val="2"/>
          </rPr>
          <t>jegyzono:</t>
        </r>
        <r>
          <rPr>
            <sz val="9"/>
            <rFont val="Tahoma"/>
            <family val="2"/>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0" authorId="0">
      <text>
        <r>
          <rPr>
            <b/>
            <sz val="9"/>
            <rFont val="Tahoma"/>
            <family val="2"/>
          </rPr>
          <t>jegyzono:</t>
        </r>
        <r>
          <rPr>
            <sz val="9"/>
            <rFont val="Tahoma"/>
            <family val="2"/>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1" authorId="0">
      <text>
        <r>
          <rPr>
            <b/>
            <sz val="9"/>
            <rFont val="Tahoma"/>
            <family val="2"/>
          </rPr>
          <t>jegyzono:</t>
        </r>
        <r>
          <rPr>
            <sz val="9"/>
            <rFont val="Tahoma"/>
            <family val="2"/>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3" authorId="0">
      <text>
        <r>
          <rPr>
            <b/>
            <sz val="9"/>
            <rFont val="Tahoma"/>
            <family val="2"/>
          </rPr>
          <t>jegyzono:</t>
        </r>
        <r>
          <rPr>
            <sz val="9"/>
            <rFont val="Tahoma"/>
            <family val="2"/>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4" authorId="0">
      <text>
        <r>
          <rPr>
            <b/>
            <sz val="9"/>
            <rFont val="Tahoma"/>
            <family val="2"/>
          </rPr>
          <t>jegyzono:</t>
        </r>
        <r>
          <rPr>
            <sz val="9"/>
            <rFont val="Tahoma"/>
            <family val="2"/>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5" authorId="0">
      <text>
        <r>
          <rPr>
            <b/>
            <sz val="9"/>
            <rFont val="Tahoma"/>
            <family val="2"/>
          </rPr>
          <t>jegyzono:</t>
        </r>
        <r>
          <rPr>
            <sz val="9"/>
            <rFont val="Tahoma"/>
            <family val="2"/>
          </rPr>
          <t xml:space="preserve">
Ezen a rovaton kell elszámolni a gépek, berendezések és felszerelések, a járművek és a tenyészállatok értékesítésekor kapott eladási árat.</t>
        </r>
      </text>
    </comment>
    <comment ref="A66" authorId="0">
      <text>
        <r>
          <rPr>
            <b/>
            <sz val="9"/>
            <rFont val="Tahoma"/>
            <family val="2"/>
          </rPr>
          <t>jegyzono:</t>
        </r>
        <r>
          <rPr>
            <sz val="9"/>
            <rFont val="Tahoma"/>
            <family val="2"/>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7" authorId="0">
      <text>
        <r>
          <rPr>
            <b/>
            <sz val="9"/>
            <rFont val="Tahoma"/>
            <family val="2"/>
          </rPr>
          <t>jegyzono:</t>
        </r>
        <r>
          <rPr>
            <sz val="9"/>
            <rFont val="Tahoma"/>
            <family val="2"/>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69" authorId="0">
      <text>
        <r>
          <rPr>
            <b/>
            <sz val="9"/>
            <rFont val="Tahoma"/>
            <family val="2"/>
          </rPr>
          <t>jegyzono:</t>
        </r>
        <r>
          <rPr>
            <sz val="9"/>
            <rFont val="Tahoma"/>
            <family val="2"/>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0" authorId="0">
      <text>
        <r>
          <rPr>
            <b/>
            <sz val="9"/>
            <rFont val="Tahoma"/>
            <family val="2"/>
          </rPr>
          <t>jegyzono:</t>
        </r>
        <r>
          <rPr>
            <sz val="9"/>
            <rFont val="Tahoma"/>
            <family val="2"/>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1" authorId="0">
      <text>
        <r>
          <rPr>
            <b/>
            <sz val="9"/>
            <rFont val="Tahoma"/>
            <family val="2"/>
          </rPr>
          <t>jegyzono:</t>
        </r>
        <r>
          <rPr>
            <sz val="9"/>
            <rFont val="Tahoma"/>
            <family val="2"/>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3" authorId="0">
      <text>
        <r>
          <rPr>
            <b/>
            <sz val="9"/>
            <rFont val="Tahoma"/>
            <family val="2"/>
          </rPr>
          <t>jegyzono:</t>
        </r>
        <r>
          <rPr>
            <sz val="9"/>
            <rFont val="Tahoma"/>
            <family val="2"/>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4" authorId="0">
      <text>
        <r>
          <rPr>
            <b/>
            <sz val="9"/>
            <rFont val="Tahoma"/>
            <family val="2"/>
          </rPr>
          <t>jegyzono:</t>
        </r>
        <r>
          <rPr>
            <sz val="9"/>
            <rFont val="Tahoma"/>
            <family val="2"/>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5" authorId="0">
      <text>
        <r>
          <rPr>
            <b/>
            <sz val="9"/>
            <rFont val="Tahoma"/>
            <family val="2"/>
          </rPr>
          <t>jegyzono:</t>
        </r>
        <r>
          <rPr>
            <sz val="9"/>
            <rFont val="Tahoma"/>
            <family val="2"/>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9" authorId="0">
      <text>
        <r>
          <rPr>
            <b/>
            <sz val="9"/>
            <rFont val="Tahoma"/>
            <family val="2"/>
          </rPr>
          <t>jegyzono:</t>
        </r>
        <r>
          <rPr>
            <sz val="9"/>
            <rFont val="Tahoma"/>
            <family val="2"/>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0" authorId="0">
      <text>
        <r>
          <rPr>
            <b/>
            <sz val="9"/>
            <rFont val="Tahoma"/>
            <family val="2"/>
          </rPr>
          <t>jegyzono:</t>
        </r>
        <r>
          <rPr>
            <sz val="9"/>
            <rFont val="Tahoma"/>
            <family val="2"/>
          </rPr>
          <t xml:space="preserve">
Ezen a rovaton kell elszámolni a folyószámla-, rulírozó- és a munkabér-megelőlegezési hitelek, kölcsönök felvételéből befolyó bevételeket.</t>
        </r>
      </text>
    </comment>
    <comment ref="A81" authorId="0">
      <text>
        <r>
          <rPr>
            <b/>
            <sz val="9"/>
            <rFont val="Tahoma"/>
            <family val="2"/>
          </rPr>
          <t>jegyzono:</t>
        </r>
        <r>
          <rPr>
            <sz val="9"/>
            <rFont val="Tahoma"/>
            <family val="2"/>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3" authorId="0">
      <text>
        <r>
          <rPr>
            <b/>
            <sz val="9"/>
            <rFont val="Tahoma"/>
            <family val="2"/>
          </rPr>
          <t>jegyzono:</t>
        </r>
        <r>
          <rPr>
            <sz val="9"/>
            <rFont val="Tahoma"/>
            <family val="2"/>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4" authorId="0">
      <text>
        <r>
          <rPr>
            <b/>
            <sz val="9"/>
            <rFont val="Tahoma"/>
            <family val="2"/>
          </rPr>
          <t>jegyzono:</t>
        </r>
        <r>
          <rPr>
            <sz val="9"/>
            <rFont val="Tahoma"/>
            <family val="2"/>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5" authorId="0">
      <text>
        <r>
          <rPr>
            <b/>
            <sz val="9"/>
            <rFont val="Tahoma"/>
            <family val="2"/>
          </rPr>
          <t>jegyzono:</t>
        </r>
        <r>
          <rPr>
            <sz val="9"/>
            <rFont val="Tahoma"/>
            <family val="2"/>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6" authorId="0">
      <text>
        <r>
          <rPr>
            <b/>
            <sz val="9"/>
            <rFont val="Tahoma"/>
            <family val="2"/>
          </rPr>
          <t>jegyzono:</t>
        </r>
        <r>
          <rPr>
            <sz val="9"/>
            <rFont val="Tahoma"/>
            <family val="2"/>
          </rPr>
          <t xml:space="preserve">
Ezen a rovaton kell elszámolni a befektetett eszközök között kimutatott, belföldön kibocsátott hitelviszonyt megtestesítő értékpapírok kibocsátásakor kapott eladási árat azok névértékéig.</t>
        </r>
      </text>
    </comment>
    <comment ref="A88" authorId="0">
      <text>
        <r>
          <rPr>
            <b/>
            <sz val="9"/>
            <rFont val="Tahoma"/>
            <family val="2"/>
          </rPr>
          <t>jegyzono:</t>
        </r>
        <r>
          <rPr>
            <sz val="9"/>
            <rFont val="Tahoma"/>
            <family val="2"/>
          </rPr>
          <t xml:space="preserve">
Ezen a rovaton kell elszámolni az előző év költségvetési maradványának a kiadások teljesítésére történő felhasználását.</t>
        </r>
      </text>
    </comment>
    <comment ref="A93" authorId="0">
      <text>
        <r>
          <rPr>
            <b/>
            <sz val="9"/>
            <rFont val="Tahoma"/>
            <family val="2"/>
          </rPr>
          <t>jegyzono:</t>
        </r>
        <r>
          <rPr>
            <sz val="9"/>
            <rFont val="Tahoma"/>
            <family val="2"/>
          </rPr>
          <t xml:space="preserve">
Ezen a rovaton kell elszámolni az előző év vállalkozási maradványának a kiadások teljesítésére történő felhasználását.</t>
        </r>
      </text>
    </comment>
    <comment ref="A94" authorId="0">
      <text>
        <r>
          <rPr>
            <b/>
            <sz val="9"/>
            <rFont val="Tahoma"/>
            <family val="2"/>
          </rPr>
          <t>jegyzono:</t>
        </r>
        <r>
          <rPr>
            <sz val="9"/>
            <rFont val="Tahoma"/>
            <family val="2"/>
          </rPr>
          <t xml:space="preserve">
Ezen a rovaton kell elszámolni az Áht. 78. § (4) és (5) bekezdése, valamint 83. § (3) bekezdése szerint biztosított megelőlegezéseket.</t>
        </r>
      </text>
    </comment>
    <comment ref="A95" authorId="0">
      <text>
        <r>
          <rPr>
            <b/>
            <sz val="9"/>
            <rFont val="Tahoma"/>
            <family val="2"/>
          </rPr>
          <t>jegyzono:</t>
        </r>
        <r>
          <rPr>
            <sz val="9"/>
            <rFont val="Tahoma"/>
            <family val="2"/>
          </rPr>
          <t xml:space="preserve">
Ezen a rovaton kell elszámolni az Áht. 78. § (4) és (5) bekezdése, valamint 83. § (3) bekezdése szerinti megelőlegezések befolyó törlesztését.</t>
        </r>
      </text>
    </comment>
    <comment ref="A96" authorId="0">
      <text>
        <r>
          <rPr>
            <b/>
            <sz val="9"/>
            <rFont val="Tahoma"/>
            <family val="2"/>
          </rPr>
          <t>jegyzono:</t>
        </r>
        <r>
          <rPr>
            <sz val="9"/>
            <rFont val="Tahoma"/>
            <family val="2"/>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7" authorId="0">
      <text>
        <r>
          <rPr>
            <b/>
            <sz val="9"/>
            <rFont val="Tahoma"/>
            <family val="2"/>
          </rPr>
          <t>jegyzono:</t>
        </r>
        <r>
          <rPr>
            <sz val="9"/>
            <rFont val="Tahoma"/>
            <family val="2"/>
          </rPr>
          <t xml:space="preserve">
Ezen a rovaton kell elszámolni a betétek megszüntetését.</t>
        </r>
      </text>
    </comment>
    <comment ref="A98" authorId="0">
      <text>
        <r>
          <rPr>
            <b/>
            <sz val="9"/>
            <rFont val="Tahoma"/>
            <family val="2"/>
          </rPr>
          <t>jegyzono:</t>
        </r>
        <r>
          <rPr>
            <sz val="9"/>
            <rFont val="Tahoma"/>
            <family val="2"/>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0" authorId="0">
      <text>
        <r>
          <rPr>
            <b/>
            <sz val="9"/>
            <rFont val="Tahoma"/>
            <family val="2"/>
          </rPr>
          <t>jegyzono:</t>
        </r>
        <r>
          <rPr>
            <sz val="9"/>
            <rFont val="Tahoma"/>
            <family val="2"/>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1" authorId="0">
      <text>
        <r>
          <rPr>
            <b/>
            <sz val="9"/>
            <rFont val="Tahoma"/>
            <family val="2"/>
          </rPr>
          <t>jegyzono:</t>
        </r>
        <r>
          <rPr>
            <sz val="9"/>
            <rFont val="Tahoma"/>
            <family val="2"/>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2" authorId="0">
      <text>
        <r>
          <rPr>
            <b/>
            <sz val="9"/>
            <rFont val="Tahoma"/>
            <family val="2"/>
          </rPr>
          <t>jegyzono:</t>
        </r>
        <r>
          <rPr>
            <sz val="9"/>
            <rFont val="Tahoma"/>
            <family val="2"/>
          </rPr>
          <t xml:space="preserve">
Ezen a rovaton kell elszámolni a külföldön kibocsátott hitelviszonyt megtestesítő értékpapírok kibocsátásakor kapott eladási árat azok névértékéig.</t>
        </r>
      </text>
    </comment>
    <comment ref="A103" authorId="0">
      <text>
        <r>
          <rPr>
            <b/>
            <sz val="9"/>
            <rFont val="Tahoma"/>
            <family val="2"/>
          </rPr>
          <t>jegyzono:</t>
        </r>
        <r>
          <rPr>
            <sz val="9"/>
            <rFont val="Tahoma"/>
            <family val="2"/>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C119" authorId="0">
      <text>
        <r>
          <rPr>
            <b/>
            <sz val="9"/>
            <rFont val="Tahoma"/>
            <family val="2"/>
          </rPr>
          <t>jegyzono:</t>
        </r>
        <r>
          <rPr>
            <sz val="9"/>
            <rFont val="Tahoma"/>
            <family val="2"/>
          </rPr>
          <t xml:space="preserve">
régi szakfeladat: 841191
</t>
        </r>
      </text>
    </comment>
    <comment ref="D119" authorId="0">
      <text>
        <r>
          <rPr>
            <b/>
            <sz val="9"/>
            <rFont val="Tahoma"/>
            <family val="2"/>
          </rPr>
          <t>jegyzono:</t>
        </r>
        <r>
          <rPr>
            <sz val="9"/>
            <rFont val="Tahoma"/>
            <family val="2"/>
          </rPr>
          <t xml:space="preserve">
régi szakfeladat: 841191
</t>
        </r>
      </text>
    </comment>
    <comment ref="E119" authorId="0">
      <text>
        <r>
          <rPr>
            <b/>
            <sz val="9"/>
            <rFont val="Tahoma"/>
            <family val="2"/>
          </rPr>
          <t>jegyzono:</t>
        </r>
        <r>
          <rPr>
            <sz val="9"/>
            <rFont val="Tahoma"/>
            <family val="2"/>
          </rPr>
          <t xml:space="preserve">
régi szakfeladat: 841907
</t>
        </r>
      </text>
    </comment>
    <comment ref="F119" authorId="0">
      <text>
        <r>
          <rPr>
            <b/>
            <sz val="9"/>
            <rFont val="Tahoma"/>
            <family val="2"/>
          </rPr>
          <t>jegyzono:</t>
        </r>
        <r>
          <rPr>
            <sz val="9"/>
            <rFont val="Tahoma"/>
            <family val="2"/>
          </rPr>
          <t xml:space="preserve">
régi szakfeladat: 610002
</t>
        </r>
      </text>
    </comment>
    <comment ref="G119" authorId="0">
      <text>
        <r>
          <rPr>
            <b/>
            <sz val="9"/>
            <rFont val="Tahoma"/>
            <family val="2"/>
          </rPr>
          <t>jegyzono:</t>
        </r>
        <r>
          <rPr>
            <sz val="9"/>
            <rFont val="Tahoma"/>
            <family val="2"/>
          </rPr>
          <t xml:space="preserve">
régi szakfeladat: 910123
</t>
        </r>
      </text>
    </comment>
    <comment ref="I119" authorId="0">
      <text>
        <r>
          <rPr>
            <b/>
            <sz val="9"/>
            <rFont val="Tahoma"/>
            <family val="2"/>
          </rPr>
          <t>jegyzono:</t>
        </r>
        <r>
          <rPr>
            <sz val="9"/>
            <rFont val="Tahoma"/>
            <family val="2"/>
          </rPr>
          <t xml:space="preserve">
régi szakfeladatok: 890211, 890215, 890216</t>
        </r>
      </text>
    </comment>
    <comment ref="J119" authorId="0">
      <text>
        <r>
          <rPr>
            <b/>
            <sz val="9"/>
            <rFont val="Tahoma"/>
            <family val="2"/>
          </rPr>
          <t>jegyzono:</t>
        </r>
        <r>
          <rPr>
            <sz val="9"/>
            <rFont val="Tahoma"/>
            <family val="2"/>
          </rPr>
          <t xml:space="preserve">
régi szakfeladat: 890505</t>
        </r>
      </text>
    </comment>
    <comment ref="K119" authorId="0">
      <text>
        <r>
          <rPr>
            <b/>
            <sz val="9"/>
            <rFont val="Tahoma"/>
            <family val="2"/>
          </rPr>
          <t>jegyzono:</t>
        </r>
        <r>
          <rPr>
            <sz val="9"/>
            <rFont val="Tahoma"/>
            <family val="2"/>
          </rPr>
          <t xml:space="preserve">
régi szakfeladat: 890221
</t>
        </r>
      </text>
    </comment>
    <comment ref="L119" authorId="0">
      <text>
        <r>
          <rPr>
            <b/>
            <sz val="9"/>
            <rFont val="Tahoma"/>
            <family val="2"/>
          </rPr>
          <t>jegyzono:</t>
        </r>
        <r>
          <rPr>
            <sz val="9"/>
            <rFont val="Tahoma"/>
            <family val="2"/>
          </rPr>
          <t xml:space="preserve">
régi szakfeladat: 890114
</t>
        </r>
      </text>
    </comment>
    <comment ref="AE119" authorId="0">
      <text>
        <r>
          <rPr>
            <b/>
            <sz val="9"/>
            <rFont val="Tahoma"/>
            <family val="2"/>
          </rPr>
          <t>jegyzono:</t>
        </r>
        <r>
          <rPr>
            <sz val="9"/>
            <rFont val="Tahoma"/>
            <family val="2"/>
          </rPr>
          <t xml:space="preserve">
régi szakfeladat: 841191
</t>
        </r>
      </text>
    </comment>
    <comment ref="A123" authorId="0">
      <text>
        <r>
          <rPr>
            <b/>
            <sz val="9"/>
            <rFont val="Tahoma"/>
            <family val="2"/>
          </rPr>
          <t>jegyzono:</t>
        </r>
        <r>
          <rPr>
            <sz val="9"/>
            <rFont val="Tahoma"/>
            <family val="2"/>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Y123" authorId="0">
      <text>
        <r>
          <rPr>
            <b/>
            <sz val="9"/>
            <rFont val="Tahoma"/>
            <family val="2"/>
          </rPr>
          <t>jegyzono:</t>
        </r>
        <r>
          <rPr>
            <sz val="9"/>
            <rFont val="Tahoma"/>
            <family val="2"/>
          </rPr>
          <t xml:space="preserve">
+1 eFT kerekítési plusz
</t>
        </r>
      </text>
    </comment>
    <comment ref="A124" authorId="0">
      <text>
        <r>
          <rPr>
            <b/>
            <sz val="9"/>
            <rFont val="Tahoma"/>
            <family val="2"/>
          </rPr>
          <t>jegyzono:</t>
        </r>
        <r>
          <rPr>
            <sz val="9"/>
            <rFont val="Tahoma"/>
            <family val="2"/>
          </rPr>
          <t xml:space="preserve">
Ezen a rovaton kell elszámolni az előre nem meghatározott követelményekhez kapcsolódóan a foglalkoztatottaknak megállapított normatív jutalmakat.</t>
        </r>
      </text>
    </comment>
    <comment ref="A125" authorId="0">
      <text>
        <r>
          <rPr>
            <b/>
            <sz val="9"/>
            <rFont val="Tahoma"/>
            <family val="2"/>
          </rPr>
          <t>jegyzono:</t>
        </r>
        <r>
          <rPr>
            <sz val="9"/>
            <rFont val="Tahoma"/>
            <family val="2"/>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6" authorId="0">
      <text>
        <r>
          <rPr>
            <b/>
            <sz val="9"/>
            <rFont val="Tahoma"/>
            <family val="2"/>
          </rPr>
          <t>jegyzono:</t>
        </r>
        <r>
          <rPr>
            <sz val="9"/>
            <rFont val="Tahoma"/>
            <family val="2"/>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7" authorId="0">
      <text>
        <r>
          <rPr>
            <b/>
            <sz val="9"/>
            <rFont val="Tahoma"/>
            <family val="2"/>
          </rPr>
          <t>jegyzono:</t>
        </r>
        <r>
          <rPr>
            <sz val="9"/>
            <rFont val="Tahoma"/>
            <family val="2"/>
          </rPr>
          <t xml:space="preserve">
Ezen a rovaton kell elszámolni a foglalkoztatottaknak megállapított végkielégítést.</t>
        </r>
      </text>
    </comment>
    <comment ref="A128" authorId="0">
      <text>
        <r>
          <rPr>
            <b/>
            <sz val="9"/>
            <rFont val="Tahoma"/>
            <family val="2"/>
          </rPr>
          <t>jegyzono:</t>
        </r>
        <r>
          <rPr>
            <sz val="9"/>
            <rFont val="Tahoma"/>
            <family val="2"/>
          </rPr>
          <t xml:space="preserve">
Ezen a rovaton kell elszámolni a foglalkoztatottaknak megállapított jubileumi jutalmakat és a munkaviszony elismerésére szolgáló – például hűségjutalom – jutalmakat.</t>
        </r>
      </text>
    </comment>
    <comment ref="A129" authorId="0">
      <text>
        <r>
          <rPr>
            <b/>
            <sz val="9"/>
            <rFont val="Tahoma"/>
            <family val="2"/>
          </rPr>
          <t>jegyzono:</t>
        </r>
        <r>
          <rPr>
            <sz val="9"/>
            <rFont val="Tahoma"/>
            <family val="2"/>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0" authorId="0">
      <text>
        <r>
          <rPr>
            <b/>
            <sz val="9"/>
            <rFont val="Tahoma"/>
            <family val="2"/>
          </rPr>
          <t>jegyzono:</t>
        </r>
        <r>
          <rPr>
            <sz val="9"/>
            <rFont val="Tahoma"/>
            <family val="2"/>
          </rPr>
          <t xml:space="preserve">
Ezen a rovaton kell elszámolni a foglalkoztatottak részére pénzben fizetendő ruházati költségtérítéseket.</t>
        </r>
      </text>
    </comment>
    <comment ref="A131" authorId="0">
      <text>
        <r>
          <rPr>
            <b/>
            <sz val="9"/>
            <rFont val="Tahoma"/>
            <family val="2"/>
          </rPr>
          <t>jegyzono:</t>
        </r>
        <r>
          <rPr>
            <sz val="9"/>
            <rFont val="Tahoma"/>
            <family val="2"/>
          </rPr>
          <t xml:space="preserve">
Ezen a rovaton kell elszámolni a munkába járással kapcsolatos személygépkocsi használat után fizetendő költségtérítést, továbbá a foglalkoztatottaknak megállapított más utazási költségtérítéseket.</t>
        </r>
      </text>
    </comment>
    <comment ref="A132" authorId="0">
      <text>
        <r>
          <rPr>
            <b/>
            <sz val="9"/>
            <rFont val="Tahoma"/>
            <family val="2"/>
          </rPr>
          <t>jegyzono:</t>
        </r>
        <r>
          <rPr>
            <sz val="9"/>
            <rFont val="Tahoma"/>
            <family val="2"/>
          </rPr>
          <t xml:space="preserve">
Ezen a rovaton kell elszámolni a foglalkoztatottak részére pénzben fizetendő, más rovaton nem elszámolható költségtérítéseket.</t>
        </r>
      </text>
    </comment>
    <comment ref="A133" authorId="0">
      <text>
        <r>
          <rPr>
            <b/>
            <sz val="9"/>
            <rFont val="Tahoma"/>
            <family val="2"/>
          </rPr>
          <t>jegyzono:</t>
        </r>
        <r>
          <rPr>
            <sz val="9"/>
            <rFont val="Tahoma"/>
            <family val="2"/>
          </rPr>
          <t xml:space="preserve">
Ezen a rovaton kell elszámolni a foglalkoztatottaknak megállapított lakhatási, rezsiköltség, albérleti díj hozzájárulásokat.</t>
        </r>
      </text>
    </comment>
    <comment ref="A134" authorId="0">
      <text>
        <r>
          <rPr>
            <b/>
            <sz val="9"/>
            <rFont val="Tahoma"/>
            <family val="2"/>
          </rPr>
          <t>jegyzono:</t>
        </r>
        <r>
          <rPr>
            <sz val="9"/>
            <rFont val="Tahoma"/>
            <family val="2"/>
          </rPr>
          <t xml:space="preserve">
Ezen a rovaton kell elszámolni a foglalkoztatottaknak szociális alapon megállapított eseti szociális támogatásokat, segélyeket.</t>
        </r>
      </text>
    </comment>
    <comment ref="A135" authorId="0">
      <text>
        <r>
          <rPr>
            <b/>
            <sz val="9"/>
            <rFont val="Tahoma"/>
            <family val="2"/>
          </rPr>
          <t>jegyzono:</t>
        </r>
        <r>
          <rPr>
            <sz val="9"/>
            <rFont val="Tahoma"/>
            <family val="2"/>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7" authorId="0">
      <text>
        <r>
          <rPr>
            <b/>
            <sz val="9"/>
            <rFont val="Tahoma"/>
            <family val="2"/>
          </rPr>
          <t>jegyzono:</t>
        </r>
        <r>
          <rPr>
            <sz val="9"/>
            <rFont val="Tahoma"/>
            <family val="2"/>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38" authorId="0">
      <text>
        <r>
          <rPr>
            <b/>
            <sz val="9"/>
            <rFont val="Tahoma"/>
            <family val="2"/>
          </rPr>
          <t>jegyzono:</t>
        </r>
        <r>
          <rPr>
            <sz val="9"/>
            <rFont val="Tahoma"/>
            <family val="2"/>
          </rPr>
          <t xml:space="preserve">
Ezen a rovaton kell elszámolni a munkavégzésre irányuló egyéb jogviszony keretében nem saját foglalkoztatottnak fizetett díjazásokat.</t>
        </r>
      </text>
    </comment>
    <comment ref="A139" authorId="0">
      <text>
        <r>
          <rPr>
            <b/>
            <sz val="9"/>
            <rFont val="Tahoma"/>
            <family val="2"/>
          </rPr>
          <t>jegyzono:</t>
        </r>
        <r>
          <rPr>
            <sz val="9"/>
            <rFont val="Tahoma"/>
            <family val="2"/>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0" authorId="0">
      <text>
        <r>
          <rPr>
            <b/>
            <sz val="9"/>
            <rFont val="Tahoma"/>
            <family val="2"/>
          </rPr>
          <t>jegyzono:</t>
        </r>
        <r>
          <rPr>
            <sz val="9"/>
            <rFont val="Tahoma"/>
            <family val="2"/>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3" authorId="0">
      <text>
        <r>
          <rPr>
            <b/>
            <sz val="9"/>
            <rFont val="Tahoma"/>
            <family val="2"/>
          </rPr>
          <t>jegyzono:</t>
        </r>
        <r>
          <rPr>
            <sz val="9"/>
            <rFont val="Tahoma"/>
            <family val="2"/>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4" authorId="0">
      <text>
        <r>
          <rPr>
            <b/>
            <sz val="9"/>
            <rFont val="Tahoma"/>
            <family val="2"/>
          </rPr>
          <t>jegyzono:</t>
        </r>
        <r>
          <rPr>
            <sz val="9"/>
            <rFont val="Tahoma"/>
            <family val="2"/>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5" authorId="0">
      <text>
        <r>
          <rPr>
            <b/>
            <sz val="9"/>
            <rFont val="Tahoma"/>
            <family val="2"/>
          </rPr>
          <t>jegyzono:</t>
        </r>
        <r>
          <rPr>
            <sz val="9"/>
            <rFont val="Tahoma"/>
            <family val="2"/>
          </rPr>
          <t xml:space="preserve">
Ezen a rovaton kell elszámolni a vásárolt áruk és betétdíjas göngyölegek vételárát.</t>
        </r>
      </text>
    </comment>
    <comment ref="A147" authorId="0">
      <text>
        <r>
          <rPr>
            <b/>
            <sz val="9"/>
            <rFont val="Tahoma"/>
            <family val="2"/>
          </rPr>
          <t>jegyzono:</t>
        </r>
        <r>
          <rPr>
            <sz val="9"/>
            <rFont val="Tahoma"/>
            <family val="2"/>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48" authorId="0">
      <text>
        <r>
          <rPr>
            <b/>
            <sz val="9"/>
            <rFont val="Tahoma"/>
            <family val="2"/>
          </rPr>
          <t>jegyzono:</t>
        </r>
        <r>
          <rPr>
            <sz val="9"/>
            <rFont val="Tahoma"/>
            <family val="2"/>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0" authorId="0">
      <text>
        <r>
          <rPr>
            <b/>
            <sz val="9"/>
            <rFont val="Tahoma"/>
            <family val="2"/>
          </rPr>
          <t>jegyzono:</t>
        </r>
        <r>
          <rPr>
            <sz val="9"/>
            <rFont val="Tahoma"/>
            <family val="2"/>
          </rPr>
          <t xml:space="preserve">
Ezen a rovaton kell elszámolni a villamosenergia, gázenergia, távhő- és melegvíz szolgáltatások díjait, a víz- és csatornadíjakat.</t>
        </r>
      </text>
    </comment>
    <comment ref="A151" authorId="0">
      <text>
        <r>
          <rPr>
            <b/>
            <sz val="9"/>
            <rFont val="Tahoma"/>
            <family val="2"/>
          </rPr>
          <t>jegyzono:</t>
        </r>
        <r>
          <rPr>
            <sz val="9"/>
            <rFont val="Tahoma"/>
            <family val="2"/>
          </rPr>
          <t xml:space="preserve">
Ezen a rovaton kell elszámolni a villamosenergia, gázenergia, távhő- és melegvíz szolgáltatások díjait, a víz- és csatornadíjakat.</t>
        </r>
      </text>
    </comment>
    <comment ref="A152" authorId="0">
      <text>
        <r>
          <rPr>
            <b/>
            <sz val="9"/>
            <rFont val="Tahoma"/>
            <family val="2"/>
          </rPr>
          <t>jegyzono:</t>
        </r>
        <r>
          <rPr>
            <sz val="9"/>
            <rFont val="Tahoma"/>
            <family val="2"/>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3" authorId="0">
      <text>
        <r>
          <rPr>
            <b/>
            <sz val="9"/>
            <rFont val="Tahoma"/>
            <family val="2"/>
          </rPr>
          <t>jegyzono:</t>
        </r>
        <r>
          <rPr>
            <sz val="9"/>
            <rFont val="Tahoma"/>
            <family val="2"/>
          </rPr>
          <t xml:space="preserve">
Ezen a rovaton kell elszámolni – az informatikai eszközök kivételével – a tárgyi eszközök, készletek idegen kivitelezővel végeztetett karbantartásáért és kisjavításáért fizetett vételárat.</t>
        </r>
      </text>
    </comment>
    <comment ref="A154" authorId="0">
      <text>
        <r>
          <rPr>
            <b/>
            <sz val="9"/>
            <rFont val="Tahoma"/>
            <family val="2"/>
          </rPr>
          <t>jegyzono:</t>
        </r>
        <r>
          <rPr>
            <sz val="9"/>
            <rFont val="Tahoma"/>
            <family val="2"/>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5" authorId="0">
      <text>
        <r>
          <rPr>
            <b/>
            <sz val="9"/>
            <rFont val="Tahoma"/>
            <family val="2"/>
          </rPr>
          <t>jegyzono:</t>
        </r>
        <r>
          <rPr>
            <sz val="9"/>
            <rFont val="Tahoma"/>
            <family val="2"/>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6" authorId="0">
      <text>
        <r>
          <rPr>
            <b/>
            <sz val="9"/>
            <rFont val="Tahoma"/>
            <family val="2"/>
          </rPr>
          <t>jegyzono:</t>
        </r>
        <r>
          <rPr>
            <sz val="9"/>
            <rFont val="Tahoma"/>
            <family val="2"/>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58" authorId="0">
      <text>
        <r>
          <rPr>
            <b/>
            <sz val="9"/>
            <rFont val="Tahoma"/>
            <family val="2"/>
          </rPr>
          <t>jegyzono:</t>
        </r>
        <r>
          <rPr>
            <sz val="9"/>
            <rFont val="Tahoma"/>
            <family val="2"/>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59" authorId="0">
      <text>
        <r>
          <rPr>
            <b/>
            <sz val="9"/>
            <rFont val="Tahoma"/>
            <family val="2"/>
          </rPr>
          <t>jegyzono:</t>
        </r>
        <r>
          <rPr>
            <sz val="9"/>
            <rFont val="Tahoma"/>
            <family val="2"/>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1" authorId="0">
      <text>
        <r>
          <rPr>
            <b/>
            <sz val="9"/>
            <rFont val="Tahoma"/>
            <family val="2"/>
          </rPr>
          <t>jegyzono:</t>
        </r>
        <r>
          <rPr>
            <sz val="9"/>
            <rFont val="Tahoma"/>
            <family val="2"/>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2" authorId="0">
      <text>
        <r>
          <rPr>
            <b/>
            <sz val="9"/>
            <rFont val="Tahoma"/>
            <family val="2"/>
          </rPr>
          <t>jegyzono:</t>
        </r>
        <r>
          <rPr>
            <sz val="9"/>
            <rFont val="Tahoma"/>
            <family val="2"/>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3" authorId="0">
      <text>
        <r>
          <rPr>
            <b/>
            <sz val="9"/>
            <rFont val="Tahoma"/>
            <family val="2"/>
          </rPr>
          <t>jegyzono:</t>
        </r>
        <r>
          <rPr>
            <sz val="9"/>
            <rFont val="Tahoma"/>
            <family val="2"/>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4" authorId="0">
      <text>
        <r>
          <rPr>
            <b/>
            <sz val="9"/>
            <rFont val="Tahoma"/>
            <family val="2"/>
          </rPr>
          <t>jegyzono:</t>
        </r>
        <r>
          <rPr>
            <sz val="9"/>
            <rFont val="Tahoma"/>
            <family val="2"/>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5" authorId="0">
      <text>
        <r>
          <rPr>
            <b/>
            <sz val="9"/>
            <rFont val="Tahoma"/>
            <family val="2"/>
          </rPr>
          <t>jegyzono:</t>
        </r>
        <r>
          <rPr>
            <sz val="9"/>
            <rFont val="Tahoma"/>
            <family val="2"/>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7" authorId="0">
      <text>
        <r>
          <rPr>
            <b/>
            <sz val="9"/>
            <rFont val="Tahoma"/>
            <family val="2"/>
          </rPr>
          <t>jegyzono:</t>
        </r>
        <r>
          <rPr>
            <sz val="9"/>
            <rFont val="Tahoma"/>
            <family val="2"/>
          </rPr>
          <t xml:space="preserve">
Ezen a rovaton kell elszámolni
a) a Nyugdíjbiztosítási Alapból folyósított nyugellátásokat, és
b) az Egészségbiztosítási Alapból folyósított egészségbiztosítás pénzbeli ellátásait.</t>
        </r>
      </text>
    </comment>
    <comment ref="A168" authorId="0">
      <text>
        <r>
          <rPr>
            <b/>
            <sz val="9"/>
            <rFont val="Tahoma"/>
            <family val="2"/>
          </rPr>
          <t>jegyzono:</t>
        </r>
        <r>
          <rPr>
            <sz val="9"/>
            <rFont val="Tahoma"/>
            <family val="2"/>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69" authorId="0">
      <text>
        <r>
          <rPr>
            <b/>
            <sz val="9"/>
            <rFont val="Tahoma"/>
            <family val="2"/>
          </rPr>
          <t>jegyzono:</t>
        </r>
        <r>
          <rPr>
            <sz val="9"/>
            <rFont val="Tahoma"/>
            <family val="2"/>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0" authorId="0">
      <text>
        <r>
          <rPr>
            <b/>
            <sz val="9"/>
            <rFont val="Tahoma"/>
            <family val="2"/>
          </rPr>
          <t>jegyzono:</t>
        </r>
        <r>
          <rPr>
            <sz val="9"/>
            <rFont val="Tahoma"/>
            <family val="2"/>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1" authorId="0">
      <text>
        <r>
          <rPr>
            <b/>
            <sz val="9"/>
            <rFont val="Tahoma"/>
            <family val="2"/>
          </rPr>
          <t>jegyzono:</t>
        </r>
        <r>
          <rPr>
            <sz val="9"/>
            <rFont val="Tahoma"/>
            <family val="2"/>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2" authorId="0">
      <text>
        <r>
          <rPr>
            <b/>
            <sz val="9"/>
            <rFont val="Tahoma"/>
            <family val="2"/>
          </rPr>
          <t>jegyzono:</t>
        </r>
        <r>
          <rPr>
            <sz val="9"/>
            <rFont val="Tahoma"/>
            <family val="2"/>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3" authorId="0">
      <text>
        <r>
          <rPr>
            <b/>
            <sz val="9"/>
            <rFont val="Tahoma"/>
            <family val="2"/>
          </rPr>
          <t>jegyzono:</t>
        </r>
        <r>
          <rPr>
            <sz val="9"/>
            <rFont val="Tahoma"/>
            <family val="2"/>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4" authorId="0">
      <text>
        <r>
          <rPr>
            <b/>
            <sz val="9"/>
            <rFont val="Tahoma"/>
            <family val="2"/>
          </rPr>
          <t>jegyzono:</t>
        </r>
        <r>
          <rPr>
            <sz val="9"/>
            <rFont val="Tahoma"/>
            <family val="2"/>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6" authorId="0">
      <text>
        <r>
          <rPr>
            <b/>
            <sz val="9"/>
            <rFont val="Tahoma"/>
            <family val="2"/>
          </rPr>
          <t>jegyzono:</t>
        </r>
        <r>
          <rPr>
            <sz val="9"/>
            <rFont val="Tahoma"/>
            <family val="2"/>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7" authorId="0">
      <text>
        <r>
          <rPr>
            <b/>
            <sz val="9"/>
            <rFont val="Tahoma"/>
            <family val="2"/>
          </rPr>
          <t>jegyzono:</t>
        </r>
        <r>
          <rPr>
            <sz val="9"/>
            <rFont val="Tahoma"/>
            <family val="2"/>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78" authorId="0">
      <text>
        <r>
          <rPr>
            <b/>
            <sz val="9"/>
            <rFont val="Tahoma"/>
            <family val="2"/>
          </rPr>
          <t>jegyzono:</t>
        </r>
        <r>
          <rPr>
            <sz val="9"/>
            <rFont val="Tahoma"/>
            <family val="2"/>
          </rPr>
          <t xml:space="preserve">
Ezen a rovaton kell elszámolni a működési célból államháztartáson belüli szervezet felé vállalt garanciák, kezességek alapján az eredeti kötelezett helyett teljesített kifizetéseket.</t>
        </r>
      </text>
    </comment>
    <comment ref="A179" authorId="0">
      <text>
        <r>
          <rPr>
            <b/>
            <sz val="9"/>
            <rFont val="Tahoma"/>
            <family val="2"/>
          </rPr>
          <t>jegyzono:</t>
        </r>
        <r>
          <rPr>
            <sz val="9"/>
            <rFont val="Tahoma"/>
            <family val="2"/>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0" authorId="0">
      <text>
        <r>
          <rPr>
            <b/>
            <sz val="9"/>
            <rFont val="Tahoma"/>
            <family val="2"/>
          </rPr>
          <t>jegyzono:</t>
        </r>
        <r>
          <rPr>
            <sz val="9"/>
            <rFont val="Tahoma"/>
            <family val="2"/>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1" authorId="0">
      <text>
        <r>
          <rPr>
            <b/>
            <sz val="9"/>
            <rFont val="Tahoma"/>
            <family val="2"/>
          </rPr>
          <t>jegyzono:</t>
        </r>
        <r>
          <rPr>
            <sz val="9"/>
            <rFont val="Tahoma"/>
            <family val="2"/>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2" authorId="0">
      <text>
        <r>
          <rPr>
            <b/>
            <sz val="9"/>
            <rFont val="Tahoma"/>
            <family val="2"/>
          </rPr>
          <t>jegyzono:</t>
        </r>
        <r>
          <rPr>
            <sz val="9"/>
            <rFont val="Tahoma"/>
            <family val="2"/>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3" authorId="0">
      <text>
        <r>
          <rPr>
            <b/>
            <sz val="9"/>
            <rFont val="Tahoma"/>
            <family val="2"/>
          </rPr>
          <t>jegyzono:</t>
        </r>
        <r>
          <rPr>
            <sz val="9"/>
            <rFont val="Tahoma"/>
            <family val="2"/>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4" authorId="0">
      <text>
        <r>
          <rPr>
            <b/>
            <sz val="9"/>
            <rFont val="Tahoma"/>
            <family val="2"/>
          </rPr>
          <t>jegyzono:</t>
        </r>
        <r>
          <rPr>
            <sz val="9"/>
            <rFont val="Tahoma"/>
            <family val="2"/>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5" authorId="0">
      <text>
        <r>
          <rPr>
            <b/>
            <sz val="9"/>
            <rFont val="Tahoma"/>
            <family val="2"/>
          </rPr>
          <t>jegyzono:</t>
        </r>
        <r>
          <rPr>
            <sz val="9"/>
            <rFont val="Tahoma"/>
            <family val="2"/>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6" authorId="0">
      <text>
        <r>
          <rPr>
            <b/>
            <sz val="9"/>
            <rFont val="Tahoma"/>
            <family val="2"/>
          </rPr>
          <t>jegyzono:</t>
        </r>
        <r>
          <rPr>
            <sz val="9"/>
            <rFont val="Tahoma"/>
            <family val="2"/>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87" authorId="0">
      <text>
        <r>
          <rPr>
            <b/>
            <sz val="9"/>
            <rFont val="Tahoma"/>
            <family val="2"/>
          </rPr>
          <t>jegyzono:</t>
        </r>
        <r>
          <rPr>
            <sz val="9"/>
            <rFont val="Tahoma"/>
            <family val="2"/>
          </rPr>
          <t xml:space="preserve">
Ezen a rovaton kell elszámolni az Áht. 15. § (3) bekezdése, 21. §-a és 23. § (3) bekezdése szerinti tartalékokat, valamint az Egészségbiztosítási Alap esetén a természetbeni ellátások céltartalékát.</t>
        </r>
      </text>
    </comment>
    <comment ref="A191" authorId="0">
      <text>
        <r>
          <rPr>
            <b/>
            <sz val="9"/>
            <rFont val="Tahoma"/>
            <family val="2"/>
          </rPr>
          <t>jegyzono:</t>
        </r>
        <r>
          <rPr>
            <sz val="9"/>
            <rFont val="Tahoma"/>
            <family val="2"/>
          </rPr>
          <t xml:space="preserve">
Ezen a rovaton kell elszámolni az immateriális javak vételárát.</t>
        </r>
      </text>
    </comment>
    <comment ref="A192" authorId="0">
      <text>
        <r>
          <rPr>
            <b/>
            <sz val="9"/>
            <rFont val="Tahoma"/>
            <family val="2"/>
          </rPr>
          <t>jegyzono:</t>
        </r>
        <r>
          <rPr>
            <sz val="9"/>
            <rFont val="Tahoma"/>
            <family val="2"/>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3" authorId="0">
      <text>
        <r>
          <rPr>
            <b/>
            <sz val="9"/>
            <rFont val="Tahoma"/>
            <family val="2"/>
          </rPr>
          <t>jegyzono:</t>
        </r>
        <r>
          <rPr>
            <sz val="9"/>
            <rFont val="Tahoma"/>
            <family val="2"/>
          </rPr>
          <t xml:space="preserve">
Ezen a rovaton kell elszámolni a befektetett eszköznek minősülő informatikai eszközök, nem mechanikus működésű bolti kártyaleolvasó (POS) terminálok bekerülési értékébe beszámító kiadásokat.</t>
        </r>
      </text>
    </comment>
    <comment ref="A194" authorId="0">
      <text>
        <r>
          <rPr>
            <b/>
            <sz val="9"/>
            <rFont val="Tahoma"/>
            <family val="2"/>
          </rPr>
          <t>jegyzono:</t>
        </r>
        <r>
          <rPr>
            <sz val="9"/>
            <rFont val="Tahoma"/>
            <family val="2"/>
          </rPr>
          <t xml:space="preserve">
Ezen a rovaton kell elszámolni az ingatlannak és informatikai eszköznek nem minősülő tárgyi eszközök bekerülési értékébe beszámító kiadásokat.</t>
        </r>
      </text>
    </comment>
    <comment ref="A195" authorId="0">
      <text>
        <r>
          <rPr>
            <b/>
            <sz val="9"/>
            <rFont val="Tahoma"/>
            <family val="2"/>
          </rPr>
          <t>jegyzono:</t>
        </r>
        <r>
          <rPr>
            <sz val="9"/>
            <rFont val="Tahoma"/>
            <family val="2"/>
          </rPr>
          <t xml:space="preserve">
Ezen a rovaton kell elszámolni a részesedés – függetlenül attól, hogy azt a befektetett vagy a forgóeszközök között mutatják ki – bekerülési értékébe beszámító kiadásokat vásárlás, alapítás esetén.</t>
        </r>
      </text>
    </comment>
    <comment ref="A196" authorId="0">
      <text>
        <r>
          <rPr>
            <b/>
            <sz val="9"/>
            <rFont val="Tahoma"/>
            <family val="2"/>
          </rPr>
          <t>jegyzono:</t>
        </r>
        <r>
          <rPr>
            <sz val="9"/>
            <rFont val="Tahoma"/>
            <family val="2"/>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197" authorId="0">
      <text>
        <r>
          <rPr>
            <b/>
            <sz val="9"/>
            <rFont val="Tahoma"/>
            <family val="2"/>
          </rPr>
          <t>jegyzono:</t>
        </r>
        <r>
          <rPr>
            <sz val="9"/>
            <rFont val="Tahoma"/>
            <family val="2"/>
          </rPr>
          <t xml:space="preserve">
Ezen a rovaton kell elszámolni a beruházások teljesítése során a termék beszerzőjére áthárított előzetesen felszámított általános forgalmi adót.</t>
        </r>
      </text>
    </comment>
    <comment ref="A199" authorId="0">
      <text>
        <r>
          <rPr>
            <b/>
            <sz val="9"/>
            <rFont val="Tahoma"/>
            <family val="2"/>
          </rPr>
          <t>jegyzono:</t>
        </r>
        <r>
          <rPr>
            <sz val="9"/>
            <rFont val="Tahoma"/>
            <family val="2"/>
          </rPr>
          <t xml:space="preserve">
Ezen a rovaton kell elszámolni a beruházások teljesítése során a termék beszerzőjére áthárított előzetesen felszámított általános forgalmi adót.</t>
        </r>
      </text>
    </comment>
    <comment ref="A200" authorId="0">
      <text>
        <r>
          <rPr>
            <b/>
            <sz val="9"/>
            <rFont val="Tahoma"/>
            <family val="2"/>
          </rPr>
          <t>jegyzono:</t>
        </r>
        <r>
          <rPr>
            <sz val="9"/>
            <rFont val="Tahoma"/>
            <family val="2"/>
          </rPr>
          <t xml:space="preserve">
Ezen a rovaton kell elszámolni a beruházások teljesítése során a termék beszerzőjére áthárított előzetesen felszámított általános forgalmi adót.</t>
        </r>
      </text>
    </comment>
    <comment ref="A201" authorId="0">
      <text>
        <r>
          <rPr>
            <b/>
            <sz val="9"/>
            <rFont val="Tahoma"/>
            <family val="2"/>
          </rPr>
          <t>jegyzono:</t>
        </r>
        <r>
          <rPr>
            <sz val="9"/>
            <rFont val="Tahoma"/>
            <family val="2"/>
          </rPr>
          <t xml:space="preserve">
Ezen a rovaton kell elszámolni az ingatlannak és informatikai eszköznek nem minősülő tárgyi eszközök értékét növelő felújítások kiadásait.</t>
        </r>
      </text>
    </comment>
    <comment ref="A202" authorId="0">
      <text>
        <r>
          <rPr>
            <b/>
            <sz val="9"/>
            <rFont val="Tahoma"/>
            <family val="2"/>
          </rPr>
          <t>jegyzono:</t>
        </r>
        <r>
          <rPr>
            <sz val="9"/>
            <rFont val="Tahoma"/>
            <family val="2"/>
          </rPr>
          <t xml:space="preserve">
Ezen a rovaton kell elszámolni a felújítások teljesítése során a termék, szolgáltatás beszerzőjére áthárított előzetesen felszámított általános forgalmi adót.</t>
        </r>
      </text>
    </comment>
    <comment ref="A204" authorId="0">
      <text>
        <r>
          <rPr>
            <b/>
            <sz val="9"/>
            <rFont val="Tahoma"/>
            <family val="2"/>
          </rPr>
          <t>jegyzono:</t>
        </r>
        <r>
          <rPr>
            <sz val="9"/>
            <rFont val="Tahoma"/>
            <family val="2"/>
          </rPr>
          <t xml:space="preserve">
Ezen a rovaton kell elszámolni a felhalmozási célból államháztartáson belüli szervezet felé vállalt garanciák, kezességek alapján az eredeti kötelezett helyett teljesített kifizetéseket.</t>
        </r>
      </text>
    </comment>
    <comment ref="A205" authorId="0">
      <text>
        <r>
          <rPr>
            <b/>
            <sz val="9"/>
            <rFont val="Tahoma"/>
            <family val="2"/>
          </rPr>
          <t>jegyzono:</t>
        </r>
        <r>
          <rPr>
            <sz val="9"/>
            <rFont val="Tahoma"/>
            <family val="2"/>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6" authorId="0">
      <text>
        <r>
          <rPr>
            <b/>
            <sz val="9"/>
            <rFont val="Tahoma"/>
            <family val="2"/>
          </rPr>
          <t>jegyzono:</t>
        </r>
        <r>
          <rPr>
            <sz val="9"/>
            <rFont val="Tahoma"/>
            <family val="2"/>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07" authorId="0">
      <text>
        <r>
          <rPr>
            <b/>
            <sz val="9"/>
            <rFont val="Tahoma"/>
            <family val="2"/>
          </rPr>
          <t>jegyzono:</t>
        </r>
        <r>
          <rPr>
            <sz val="9"/>
            <rFont val="Tahoma"/>
            <family val="2"/>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08" authorId="0">
      <text>
        <r>
          <rPr>
            <b/>
            <sz val="9"/>
            <rFont val="Tahoma"/>
            <family val="2"/>
          </rPr>
          <t>jegyzono:</t>
        </r>
        <r>
          <rPr>
            <sz val="9"/>
            <rFont val="Tahoma"/>
            <family val="2"/>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09" authorId="0">
      <text>
        <r>
          <rPr>
            <b/>
            <sz val="9"/>
            <rFont val="Tahoma"/>
            <family val="2"/>
          </rPr>
          <t>jegyzono:</t>
        </r>
        <r>
          <rPr>
            <sz val="9"/>
            <rFont val="Tahoma"/>
            <family val="2"/>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0" authorId="0">
      <text>
        <r>
          <rPr>
            <b/>
            <sz val="9"/>
            <rFont val="Tahoma"/>
            <family val="2"/>
          </rPr>
          <t>jegyzono:</t>
        </r>
        <r>
          <rPr>
            <sz val="9"/>
            <rFont val="Tahoma"/>
            <family val="2"/>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1" authorId="0">
      <text>
        <r>
          <rPr>
            <b/>
            <sz val="9"/>
            <rFont val="Tahoma"/>
            <family val="2"/>
          </rPr>
          <t>jegyzono:</t>
        </r>
        <r>
          <rPr>
            <sz val="9"/>
            <rFont val="Tahoma"/>
            <family val="2"/>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5" authorId="0">
      <text>
        <r>
          <rPr>
            <b/>
            <sz val="9"/>
            <rFont val="Tahoma"/>
            <family val="2"/>
          </rPr>
          <t>jegyzono:</t>
        </r>
        <r>
          <rPr>
            <sz val="9"/>
            <rFont val="Tahoma"/>
            <family val="2"/>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6" authorId="0">
      <text>
        <r>
          <rPr>
            <b/>
            <sz val="9"/>
            <rFont val="Tahoma"/>
            <family val="2"/>
          </rPr>
          <t>jegyzono:</t>
        </r>
        <r>
          <rPr>
            <sz val="9"/>
            <rFont val="Tahoma"/>
            <family val="2"/>
          </rPr>
          <t xml:space="preserve">
Ezen a rovaton kell elszámolni a folyószámla-, rulírozó- és a munkabér-megelőlegezési hitelek, kölcsönök tőketörlesztését.</t>
        </r>
      </text>
    </comment>
    <comment ref="A217" authorId="0">
      <text>
        <r>
          <rPr>
            <b/>
            <sz val="9"/>
            <rFont val="Tahoma"/>
            <family val="2"/>
          </rPr>
          <t>jegyzono:</t>
        </r>
        <r>
          <rPr>
            <sz val="9"/>
            <rFont val="Tahoma"/>
            <family val="2"/>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19" authorId="0">
      <text>
        <r>
          <rPr>
            <b/>
            <sz val="9"/>
            <rFont val="Tahoma"/>
            <family val="2"/>
          </rPr>
          <t>jegyzono:</t>
        </r>
        <r>
          <rPr>
            <sz val="9"/>
            <rFont val="Tahoma"/>
            <family val="2"/>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0" authorId="0">
      <text>
        <r>
          <rPr>
            <b/>
            <sz val="9"/>
            <rFont val="Tahoma"/>
            <family val="2"/>
          </rPr>
          <t>jegyzono:</t>
        </r>
        <r>
          <rPr>
            <sz val="9"/>
            <rFont val="Tahoma"/>
            <family val="2"/>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1" authorId="0">
      <text>
        <r>
          <rPr>
            <b/>
            <sz val="9"/>
            <rFont val="Tahoma"/>
            <family val="2"/>
          </rPr>
          <t>jegyzono:</t>
        </r>
        <r>
          <rPr>
            <sz val="9"/>
            <rFont val="Tahoma"/>
            <family val="2"/>
          </rPr>
          <t xml:space="preserve">
Ezen a rovaton kell elszámolni a befektetett eszközök között kimutatott, belföldön vásárolt hitelviszonyt megtestesítő értékpapírok vételárát.</t>
        </r>
      </text>
    </comment>
    <comment ref="A222" authorId="0">
      <text>
        <r>
          <rPr>
            <b/>
            <sz val="9"/>
            <rFont val="Tahoma"/>
            <family val="2"/>
          </rPr>
          <t>jegyzono:</t>
        </r>
        <r>
          <rPr>
            <sz val="9"/>
            <rFont val="Tahoma"/>
            <family val="2"/>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3" authorId="0">
      <text>
        <r>
          <rPr>
            <b/>
            <sz val="9"/>
            <rFont val="Tahoma"/>
            <family val="2"/>
          </rPr>
          <t>jegyzono:</t>
        </r>
        <r>
          <rPr>
            <sz val="9"/>
            <rFont val="Tahoma"/>
            <family val="2"/>
          </rPr>
          <t xml:space="preserve">
Ezen a rovaton kell elszámolni az Áht. 78. § (4) és (5) bekezdése, valamint 83. § (3) bekezdése szerinti megelőlegezések folyósítását.</t>
        </r>
      </text>
    </comment>
    <comment ref="A224" authorId="0">
      <text>
        <r>
          <rPr>
            <b/>
            <sz val="9"/>
            <rFont val="Tahoma"/>
            <family val="2"/>
          </rPr>
          <t>jegyzono:</t>
        </r>
        <r>
          <rPr>
            <sz val="9"/>
            <rFont val="Tahoma"/>
            <family val="2"/>
          </rPr>
          <t xml:space="preserve">
Ezen a rovaton kell elszámolni az Áht. 78. § (4) és (5) bekezdése, valamint 83. § (3) bekezdése szerinti megelőlegezések visszafizetésével kapcsolatban felmerülő kiadásokat.</t>
        </r>
      </text>
    </comment>
    <comment ref="A225" authorId="0">
      <text>
        <r>
          <rPr>
            <b/>
            <sz val="9"/>
            <rFont val="Tahoma"/>
            <family val="2"/>
          </rPr>
          <t>jegyzono:</t>
        </r>
        <r>
          <rPr>
            <sz val="9"/>
            <rFont val="Tahoma"/>
            <family val="2"/>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6" authorId="0">
      <text>
        <r>
          <rPr>
            <b/>
            <sz val="9"/>
            <rFont val="Tahoma"/>
            <family val="2"/>
          </rPr>
          <t>jegyzono:</t>
        </r>
        <r>
          <rPr>
            <sz val="9"/>
            <rFont val="Tahoma"/>
            <family val="2"/>
          </rPr>
          <t xml:space="preserve">
Ezen a rovaton kell elszámolni a szabad pénzeszközök betétként való elhelyezését.</t>
        </r>
      </text>
    </comment>
    <comment ref="A227" authorId="0">
      <text>
        <r>
          <rPr>
            <b/>
            <sz val="9"/>
            <rFont val="Tahoma"/>
            <family val="2"/>
          </rPr>
          <t>jegyzono:</t>
        </r>
        <r>
          <rPr>
            <sz val="9"/>
            <rFont val="Tahoma"/>
            <family val="2"/>
          </rPr>
          <t xml:space="preserve">
Ezen a rovaton kell elszámolni a pénzügyi lízing keretében beszerzett eszközök lízingszerződésben kikötött tőkerésze törlesztését.</t>
        </r>
      </text>
    </comment>
    <comment ref="A228" authorId="0">
      <text>
        <r>
          <rPr>
            <b/>
            <sz val="9"/>
            <rFont val="Tahoma"/>
            <family val="2"/>
          </rPr>
          <t>jegyzono:</t>
        </r>
        <r>
          <rPr>
            <sz val="9"/>
            <rFont val="Tahoma"/>
            <family val="2"/>
          </rPr>
          <t xml:space="preserve">
Ezen a rovaton kell elszámolni az Áht. 73. § (1) bekezdés b) pont bb)–bd) pontjában foglalt finanszírozási célú pénzügyi műveletek kiadásait.</t>
        </r>
      </text>
    </comment>
    <comment ref="A230" authorId="0">
      <text>
        <r>
          <rPr>
            <b/>
            <sz val="9"/>
            <rFont val="Tahoma"/>
            <family val="2"/>
          </rPr>
          <t>jegyzono:</t>
        </r>
        <r>
          <rPr>
            <sz val="9"/>
            <rFont val="Tahoma"/>
            <family val="2"/>
          </rPr>
          <t xml:space="preserve">
Ezen a rovaton kell elszámolni a forgóeszközök között kimutatott, külföldön kibocsátott vásárolt hitelviszonyt megtestesítő értékpapírok vételárát.</t>
        </r>
      </text>
    </comment>
    <comment ref="A231" authorId="0">
      <text>
        <r>
          <rPr>
            <b/>
            <sz val="9"/>
            <rFont val="Tahoma"/>
            <family val="2"/>
          </rPr>
          <t>jegyzono:</t>
        </r>
        <r>
          <rPr>
            <sz val="9"/>
            <rFont val="Tahoma"/>
            <family val="2"/>
          </rPr>
          <t xml:space="preserve">
Ezen a rovaton kell elszámolni a befektetett eszközök között kimutatott, külföldön kibocsátott vásárolt hitelviszonyt megtestesítő értékpapírok vételárát.</t>
        </r>
      </text>
    </comment>
    <comment ref="A232" authorId="0">
      <text>
        <r>
          <rPr>
            <b/>
            <sz val="9"/>
            <rFont val="Tahoma"/>
            <family val="2"/>
          </rPr>
          <t>jegyzono:</t>
        </r>
        <r>
          <rPr>
            <sz val="9"/>
            <rFont val="Tahoma"/>
            <family val="2"/>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3" authorId="0">
      <text>
        <r>
          <rPr>
            <b/>
            <sz val="9"/>
            <rFont val="Tahoma"/>
            <family val="2"/>
          </rPr>
          <t>jegyzono:</t>
        </r>
        <r>
          <rPr>
            <sz val="9"/>
            <rFont val="Tahoma"/>
            <family val="2"/>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4" authorId="0">
      <text>
        <r>
          <rPr>
            <b/>
            <sz val="9"/>
            <rFont val="Tahoma"/>
            <family val="2"/>
          </rPr>
          <t>jegyzono:</t>
        </r>
        <r>
          <rPr>
            <sz val="9"/>
            <rFont val="Tahoma"/>
            <family val="2"/>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sharedStrings.xml><?xml version="1.0" encoding="utf-8"?>
<sst xmlns="http://schemas.openxmlformats.org/spreadsheetml/2006/main" count="614" uniqueCount="577">
  <si>
    <t>2012. évi előirányzat felhasználási ütemterv</t>
  </si>
  <si>
    <t>(adatok e Ft-ban)</t>
  </si>
  <si>
    <t>BEVÉTELEK</t>
  </si>
  <si>
    <t>Rovat</t>
  </si>
  <si>
    <t>Bevételi előirányzat megnevezése</t>
  </si>
  <si>
    <t>Előirányzat összege</t>
  </si>
  <si>
    <t xml:space="preserve">Január </t>
  </si>
  <si>
    <t>Február</t>
  </si>
  <si>
    <t>Március</t>
  </si>
  <si>
    <t>Április</t>
  </si>
  <si>
    <t>Május</t>
  </si>
  <si>
    <t>Június</t>
  </si>
  <si>
    <t>Július</t>
  </si>
  <si>
    <t>Augusztus</t>
  </si>
  <si>
    <t>Szeptember</t>
  </si>
  <si>
    <t>Október</t>
  </si>
  <si>
    <t>November</t>
  </si>
  <si>
    <t>December</t>
  </si>
  <si>
    <t>Ell:</t>
  </si>
  <si>
    <t>Összesen:</t>
  </si>
  <si>
    <t>KIADÁSOK</t>
  </si>
  <si>
    <t>Kiadási előirányzat megnevezése</t>
  </si>
  <si>
    <t>CIVILHÁZ - INTEGRÁLT KÖZÖSSÉGI ÉS SZOLGÁLTATÓ TÉR</t>
  </si>
  <si>
    <t>GÓLYAFÉSZEK ÓVODA</t>
  </si>
  <si>
    <t>GOMBAI POLGÁRMESTERI HIVATAL</t>
  </si>
  <si>
    <t>ÖNKORMÁNYZATI INTÉZMÉNYI KÖLTSÉGVETÉS</t>
  </si>
  <si>
    <t>ÖNKORMÁNYZATI</t>
  </si>
  <si>
    <t xml:space="preserve">FUNKCIÓCSOPORTOK SZERINTI MEGOSZLÁS </t>
  </si>
  <si>
    <t>013350</t>
  </si>
  <si>
    <t>016080</t>
  </si>
  <si>
    <t>018030</t>
  </si>
  <si>
    <t>046030</t>
  </si>
  <si>
    <t>082044</t>
  </si>
  <si>
    <t>082092</t>
  </si>
  <si>
    <t>084070</t>
  </si>
  <si>
    <t>086020</t>
  </si>
  <si>
    <t>102050</t>
  </si>
  <si>
    <t>104060</t>
  </si>
  <si>
    <t>107090</t>
  </si>
  <si>
    <t>CIVILHÁZ</t>
  </si>
  <si>
    <t>091110</t>
  </si>
  <si>
    <t>091120</t>
  </si>
  <si>
    <t>091140</t>
  </si>
  <si>
    <t>096010</t>
  </si>
  <si>
    <t>ÓVODA</t>
  </si>
  <si>
    <t>011130</t>
  </si>
  <si>
    <t>011220</t>
  </si>
  <si>
    <t>101150</t>
  </si>
  <si>
    <t>104051</t>
  </si>
  <si>
    <t>105010</t>
  </si>
  <si>
    <t>106020</t>
  </si>
  <si>
    <t>HIVATAL</t>
  </si>
  <si>
    <t>013320</t>
  </si>
  <si>
    <t>016010</t>
  </si>
  <si>
    <t>018010</t>
  </si>
  <si>
    <t>018020</t>
  </si>
  <si>
    <t>041231</t>
  </si>
  <si>
    <t>041232</t>
  </si>
  <si>
    <t>041233</t>
  </si>
  <si>
    <t>041236</t>
  </si>
  <si>
    <t>041237</t>
  </si>
  <si>
    <t>042180</t>
  </si>
  <si>
    <t>045120</t>
  </si>
  <si>
    <t>045160</t>
  </si>
  <si>
    <t>051040</t>
  </si>
  <si>
    <t>063020</t>
  </si>
  <si>
    <t>064010</t>
  </si>
  <si>
    <t>066020</t>
  </si>
  <si>
    <t>072111</t>
  </si>
  <si>
    <t>072311</t>
  </si>
  <si>
    <t>074031</t>
  </si>
  <si>
    <t>081030</t>
  </si>
  <si>
    <t>083030</t>
  </si>
  <si>
    <t>103010</t>
  </si>
  <si>
    <t>107051</t>
  </si>
  <si>
    <t>107060</t>
  </si>
  <si>
    <t>900060</t>
  </si>
  <si>
    <t>900070</t>
  </si>
  <si>
    <t>ÖNK-I</t>
  </si>
  <si>
    <t>ÖSSZESÍTETT</t>
  </si>
  <si>
    <t>Rovat- rend</t>
  </si>
  <si>
    <t xml:space="preserve">Előirányzatcsoport / Kiemelt előirányzat               szerinti bontás   </t>
  </si>
  <si>
    <t>önkormányzati vagyonnal való gazdálkodással kapcsolatos feladatok</t>
  </si>
  <si>
    <t>kiemelt állami és önkormányzati rendezvények</t>
  </si>
  <si>
    <t>támogatási célú finanszírozási műveletek</t>
  </si>
  <si>
    <t>egyéb távközlés</t>
  </si>
  <si>
    <t>könyvtári szolgáltatások</t>
  </si>
  <si>
    <t>Közművelő-dés - Hagyo-mányos közös-ségi kulturális értékek gondozása</t>
  </si>
  <si>
    <t>a fiatalok társa- dalmi integrációját segítő struktúra, szakmai szolgál- tatások fejlesz- tése, mködtetése</t>
  </si>
  <si>
    <t>helyi, térségi közösségi tér biztosítása, működtetése</t>
  </si>
  <si>
    <t>az időskorúak társadalmi integrációját célzó programok</t>
  </si>
  <si>
    <t>a gyermekek, fiatalok és családok élet- minőségét javí- tó programok</t>
  </si>
  <si>
    <t>romák társa- dalmi integrá- cióját elősegítő tevékenységek, programok</t>
  </si>
  <si>
    <t>ÖSSZESEN</t>
  </si>
  <si>
    <t>óvodai nevelés, ellátás szakmai feladatai</t>
  </si>
  <si>
    <t>SNI igényű gyermekek óvodai nevelé-sének ellátá-sának szakmai feladatai</t>
  </si>
  <si>
    <t>óvodai nevelés, ellátás működtetési feladatai</t>
  </si>
  <si>
    <t>óvodai intézményi étkeztetés</t>
  </si>
  <si>
    <t>önkormányzatok és önkormányzati hivatalok jogalkotó és általános igazgatási tevékenysége</t>
  </si>
  <si>
    <t>adó-, vám és jövedéki igazgatás</t>
  </si>
  <si>
    <t>betegséggel kapcsolatos pénzbeli ellátások, támogatások</t>
  </si>
  <si>
    <t>gyermekvédelmi pénzbeli és természetbeni ellátások</t>
  </si>
  <si>
    <t>munkanélküli aktív korúak ellátásai</t>
  </si>
  <si>
    <t>lakás- fenntartással, lakhatással összefüggő ellátások</t>
  </si>
  <si>
    <t>önkormányzatok és önkormány-zati hivatalok jogalkotó és ál-talános igazg-i tevékenysége</t>
  </si>
  <si>
    <t>köztemető fenntartás és működtetés</t>
  </si>
  <si>
    <t>Ogy-i, önk-i és EP-i képviselőválasztásokhoz kapcsolódó tevékenységek</t>
  </si>
  <si>
    <t>önkormányzatok elszámolásai a központi költségvetéssel</t>
  </si>
  <si>
    <t>központi költségvetési befizetések</t>
  </si>
  <si>
    <t>rövid időtartamú közfoglalkoz-tatás</t>
  </si>
  <si>
    <t>Start munkaprogram - téli közfoglalkoz-tatás</t>
  </si>
  <si>
    <t>hosszabb időtartamú közfoglalkoz-tatás</t>
  </si>
  <si>
    <t>országos közfoglalkoz-tatási program</t>
  </si>
  <si>
    <t>közfoglalkoz-tatási mintaprogram</t>
  </si>
  <si>
    <t>állat-egészségügy</t>
  </si>
  <si>
    <t>út-, autópálya építés</t>
  </si>
  <si>
    <t>közutak, hidak, alagutak üzemeltetése, fenntartása</t>
  </si>
  <si>
    <t>Nem veszélyes hulladék kezelése, ártalmatlanítása</t>
  </si>
  <si>
    <t>Víztermelés, kezelés, ellátás</t>
  </si>
  <si>
    <t>közvilágítás</t>
  </si>
  <si>
    <t>város-, községgazdál-kodási egyéb szolgáltatások</t>
  </si>
  <si>
    <t>háziorvosi alapellátás</t>
  </si>
  <si>
    <t>fogorvosi alapellátás</t>
  </si>
  <si>
    <t>család- és nővédelmi egészségügyi gondozás</t>
  </si>
  <si>
    <t>sportlétesít-mények, edzőtáborok működtetése és fejlesztése</t>
  </si>
  <si>
    <t>egyéb kiadói tevékenység</t>
  </si>
  <si>
    <t>elhunyt személyek hátramaradottainak pénzbeli ellátása</t>
  </si>
  <si>
    <t>szociális étkeztetés</t>
  </si>
  <si>
    <t>egyéb szociális pénzbeli és természetbeni ellátások, támogatások</t>
  </si>
  <si>
    <t>forgatási és befektetési célú finanszírozási műveletek</t>
  </si>
  <si>
    <t>fejezeti és általános tartalékok elszámolása</t>
  </si>
  <si>
    <t xml:space="preserve">INTÉZMÉNYI KTGV. ÖSSZESEN </t>
  </si>
  <si>
    <t>KÖLTSÉGVETÉS</t>
  </si>
  <si>
    <t>B1</t>
  </si>
  <si>
    <t>Működési célú támogatások államháztartáson belülről</t>
  </si>
  <si>
    <t>B11</t>
  </si>
  <si>
    <t>Önkormányzatok működési támogatásai</t>
  </si>
  <si>
    <t>B111</t>
  </si>
  <si>
    <t>Helyi önkormányzatok működésének általános támogatása</t>
  </si>
  <si>
    <t>B112</t>
  </si>
  <si>
    <t>Települési önkormányzatok egyes köznevelési feladatainak támogatása</t>
  </si>
  <si>
    <t>B113</t>
  </si>
  <si>
    <t>Települési önkormányzatok szociális-, gyermekjóléti- és gyermekétkeztetési feladatainak támogatása</t>
  </si>
  <si>
    <t>B114</t>
  </si>
  <si>
    <t>Települési önkormányzatok kulturális feladatainak támogatása</t>
  </si>
  <si>
    <t>B115</t>
  </si>
  <si>
    <t>Működési célú központosított előirányzatok</t>
  </si>
  <si>
    <t>B116</t>
  </si>
  <si>
    <t>Helyi önkormányzatok kiegészítő támogatásai</t>
  </si>
  <si>
    <t>B12</t>
  </si>
  <si>
    <t>Elvonások és befizetések bevételei</t>
  </si>
  <si>
    <t>B13</t>
  </si>
  <si>
    <t>Működési célú garancia és kezességvállalásból származó megtérülések államháztartáson belülről</t>
  </si>
  <si>
    <t>B14</t>
  </si>
  <si>
    <t>Működési célú visszatérítendő támogatások kölcsönök visszatérülése államháztartáson belülről</t>
  </si>
  <si>
    <t>B15</t>
  </si>
  <si>
    <t>Működési célú visszatérítendő támogatások kölcsönök igénybevétele államháztartáson belülről</t>
  </si>
  <si>
    <t>B16</t>
  </si>
  <si>
    <t>Egyéb működési célú támogatások bevételei államháztartáson belülről</t>
  </si>
  <si>
    <t>B2</t>
  </si>
  <si>
    <t>Felhalmozási célú támogatások államháztartáson belülről</t>
  </si>
  <si>
    <t>B21</t>
  </si>
  <si>
    <t>Felhalmozási célú önkormányzati támogatások</t>
  </si>
  <si>
    <t>B22</t>
  </si>
  <si>
    <t>Felhalmozási célú garancia és kezességvállalásból származó megtérülések államháztartáson belülről</t>
  </si>
  <si>
    <t>B23</t>
  </si>
  <si>
    <t>Felhalmozási célú visszatérítendő támogatások, kölcsönök visszatérülése államháztartáson belülről</t>
  </si>
  <si>
    <t>B24</t>
  </si>
  <si>
    <t>Felhalmozási célú, visszatérítendő támogatások igénybevétele államháztartáson belülről</t>
  </si>
  <si>
    <t>B25</t>
  </si>
  <si>
    <t>Egyéb felhalmozási célú támogatások bevételei államháztartáson belülről</t>
  </si>
  <si>
    <t>B3</t>
  </si>
  <si>
    <t>Közhatalmi bevételek</t>
  </si>
  <si>
    <t>B31</t>
  </si>
  <si>
    <t>Jövedelemadók</t>
  </si>
  <si>
    <t>B311</t>
  </si>
  <si>
    <t>Magánszemélyek jövedelemadói</t>
  </si>
  <si>
    <t>B312</t>
  </si>
  <si>
    <t>Társaságok jövedelemadói</t>
  </si>
  <si>
    <t>B32</t>
  </si>
  <si>
    <t>Szociális hozzájárulási adó és járulékok</t>
  </si>
  <si>
    <t>B33</t>
  </si>
  <si>
    <t>Bérhez és foglalkoztatáshoz kapcsolódó adók</t>
  </si>
  <si>
    <t>B34</t>
  </si>
  <si>
    <t>Vagyoni típusú adók</t>
  </si>
  <si>
    <t>Építményadó</t>
  </si>
  <si>
    <t>Telekadó</t>
  </si>
  <si>
    <t>B35</t>
  </si>
  <si>
    <t>Termékek és szolgáltatások adói</t>
  </si>
  <si>
    <t>B351</t>
  </si>
  <si>
    <t>Értékesítési és forgalmi adók</t>
  </si>
  <si>
    <t>állandó jelleggel végzett iparűzési tevékenység után fizetett helyi iparűzési adót</t>
  </si>
  <si>
    <t>ideiglenes jelleggel végzett iparűzési tevékenység után fizetett helyi iparűzési adót</t>
  </si>
  <si>
    <t>B352</t>
  </si>
  <si>
    <t>Fogyasztási adók</t>
  </si>
  <si>
    <t>B353</t>
  </si>
  <si>
    <t>Pénzügyi monopóliumok nyereségét terhelő adók</t>
  </si>
  <si>
    <t>B354</t>
  </si>
  <si>
    <t>Gépjárműadók</t>
  </si>
  <si>
    <t>A belföldi gépjárművek adójának a központi költségvetést megillető részét,</t>
  </si>
  <si>
    <t>A belföldi gépjárművek adójának a helyi önkormányzatot megillető részét,</t>
  </si>
  <si>
    <t>Túlsúlydíj</t>
  </si>
  <si>
    <t>B355</t>
  </si>
  <si>
    <t>Egyéb áruhasználati és szolgáltatási adók</t>
  </si>
  <si>
    <t>Talajterhelési díj</t>
  </si>
  <si>
    <t>A korábbi évek megszűnt adónemei áthúzódó fizetéseiből befolyt bevételeket (hulladékkezelési díj hátralék).</t>
  </si>
  <si>
    <t>B36</t>
  </si>
  <si>
    <t>Egyéb közhatalmi bevételek</t>
  </si>
  <si>
    <t>eljárási illetékek</t>
  </si>
  <si>
    <t>a szabálysértési pénz- és helyszíni bírság és a közlekedési szabályszegések után kiszabott közigazgatási bírság helyi önkormányzatot megillető része</t>
  </si>
  <si>
    <t>egyéb bírságok</t>
  </si>
  <si>
    <t>késedelmi pótlék</t>
  </si>
  <si>
    <t>B4</t>
  </si>
  <si>
    <t>Működési bevételek</t>
  </si>
  <si>
    <t>B401</t>
  </si>
  <si>
    <t>Készletértékesítés ellenértéke</t>
  </si>
  <si>
    <t>B402</t>
  </si>
  <si>
    <t>Szolgáltatások ellenértéke</t>
  </si>
  <si>
    <t>B403</t>
  </si>
  <si>
    <t>Közvetített szolgáltatások ellenértéke</t>
  </si>
  <si>
    <t>B404</t>
  </si>
  <si>
    <t>Tulajdonosi bevételek</t>
  </si>
  <si>
    <t>B405</t>
  </si>
  <si>
    <t>Ellátási díjak</t>
  </si>
  <si>
    <t>B406</t>
  </si>
  <si>
    <t>Kiszámlázott ÁFA</t>
  </si>
  <si>
    <t>B407</t>
  </si>
  <si>
    <t>ÁFA visszatérítések</t>
  </si>
  <si>
    <t>B408</t>
  </si>
  <si>
    <t>Kamatbevételek</t>
  </si>
  <si>
    <t>B409</t>
  </si>
  <si>
    <t>Egyéb pénzügyi műveletek bevételei</t>
  </si>
  <si>
    <t>B410</t>
  </si>
  <si>
    <t>Egyéb működési bevételek</t>
  </si>
  <si>
    <t>B5</t>
  </si>
  <si>
    <t>Felhalmozási bevételek</t>
  </si>
  <si>
    <t>B51</t>
  </si>
  <si>
    <t>Immateriális javak értékesítése</t>
  </si>
  <si>
    <t>B52</t>
  </si>
  <si>
    <t>Ingatlanok értékesítése</t>
  </si>
  <si>
    <t>B53</t>
  </si>
  <si>
    <t>Egyéb tárgyi eszközök értékesítése</t>
  </si>
  <si>
    <t>B54</t>
  </si>
  <si>
    <t>Részesedések értékesítése</t>
  </si>
  <si>
    <t>B55</t>
  </si>
  <si>
    <t>Részesedések megszűnéséhez kapcsolódó bevételek</t>
  </si>
  <si>
    <t>B6</t>
  </si>
  <si>
    <t>Működési célú átvett pénzeszközök</t>
  </si>
  <si>
    <t>B61</t>
  </si>
  <si>
    <t>Működési célú garancia és kezességvállalásból származó megtérülések államháztartáson kívülről</t>
  </si>
  <si>
    <t>B62</t>
  </si>
  <si>
    <t>Működési célú visszatérítendő támogatások, kölcsönök visszatérülése államháztartáson kívülről</t>
  </si>
  <si>
    <t>B63</t>
  </si>
  <si>
    <t>Egyéb működési célú átvett pénzeszközök</t>
  </si>
  <si>
    <t>B7</t>
  </si>
  <si>
    <t>Felhalmozási célú átvett pénzeszközök</t>
  </si>
  <si>
    <t>B71</t>
  </si>
  <si>
    <t>Felhalmozási célú garancia és kezességvállalásból származó megtérülések államháztartáson kívülről</t>
  </si>
  <si>
    <t>B72</t>
  </si>
  <si>
    <t>Felhalmozási célú visszatérítendő támogatások, kölcsönök visszatérülése államháztartáson kívülről</t>
  </si>
  <si>
    <t>B73</t>
  </si>
  <si>
    <t>Egyéb felhalmozási célú átvett pénzeszközök</t>
  </si>
  <si>
    <t>B8</t>
  </si>
  <si>
    <t>Finanszírozási bevételek</t>
  </si>
  <si>
    <t>B81</t>
  </si>
  <si>
    <t>Belföldi finanszírozás bevételei</t>
  </si>
  <si>
    <t>B811</t>
  </si>
  <si>
    <t>Hitel, kölcsönfelvétel államháztartáson kívülről</t>
  </si>
  <si>
    <t>B8111</t>
  </si>
  <si>
    <t>Hosszúlejáratú hitelek, kölcsönök felvétele</t>
  </si>
  <si>
    <t>B8112</t>
  </si>
  <si>
    <t>Likviditási célú hitelek, kölcsönök felvétele vállalkozástól</t>
  </si>
  <si>
    <t>B8113</t>
  </si>
  <si>
    <t>Rövidlejáratú hitelek kölcsönök felvétele</t>
  </si>
  <si>
    <t>B812</t>
  </si>
  <si>
    <t>Belföldi értékpapírok bevételei</t>
  </si>
  <si>
    <t>B8121</t>
  </si>
  <si>
    <t>Forgatási célú belföldi értékpapírok beváltása, értékesítése</t>
  </si>
  <si>
    <t>B8122</t>
  </si>
  <si>
    <t>Forgatási célú belföldi értékpapírok kibocsátása</t>
  </si>
  <si>
    <t>B8123</t>
  </si>
  <si>
    <t>Befektetési célú belföldi értékpapírok beváltása, értékesítése</t>
  </si>
  <si>
    <t>B8124</t>
  </si>
  <si>
    <t>Befektetési célú belföldi értékpapírok kibocsátása</t>
  </si>
  <si>
    <t>B813</t>
  </si>
  <si>
    <t>Maradvány igénybevétele</t>
  </si>
  <si>
    <t>B8131</t>
  </si>
  <si>
    <t>Előző év költségvetési maradványának igénybevétele</t>
  </si>
  <si>
    <t>működési célú szabad maradvány igénybevétele</t>
  </si>
  <si>
    <t>működési célú kötelezettséggel terhelt maradvány igénybevétele</t>
  </si>
  <si>
    <t>felhalmozási célú szabad maradvány igénybevétele</t>
  </si>
  <si>
    <t>felhalmozási célú kötelezettséggel terhelt maradvány igénybevétele</t>
  </si>
  <si>
    <t>B8132</t>
  </si>
  <si>
    <t>Előző év vállalkozási maradványának igénybevétele</t>
  </si>
  <si>
    <t>B814</t>
  </si>
  <si>
    <t>Államháztartáson belüli megelőlegezések</t>
  </si>
  <si>
    <t>B815</t>
  </si>
  <si>
    <t>Államháztartáson belüli megelőlegezések törlesztése</t>
  </si>
  <si>
    <t>B816</t>
  </si>
  <si>
    <t>Központi-, irányítószervi támogatás</t>
  </si>
  <si>
    <t>B817</t>
  </si>
  <si>
    <t>Betétek megszüntetése</t>
  </si>
  <si>
    <t>B818</t>
  </si>
  <si>
    <t>Központi költségvetés sajátos finanszírozási bevételei</t>
  </si>
  <si>
    <t>B82</t>
  </si>
  <si>
    <t>Külföldi finanszírozás bevételei</t>
  </si>
  <si>
    <t>B821</t>
  </si>
  <si>
    <t>Forgatási célú külföldi értékpapírok beváltása, értékesítése</t>
  </si>
  <si>
    <t>B822</t>
  </si>
  <si>
    <t>Befektetési célú külföldi értékpapírok beváltása, értékesítése</t>
  </si>
  <si>
    <t>B823</t>
  </si>
  <si>
    <t>Külföldi értékpapírok kibocsátása</t>
  </si>
  <si>
    <t>B824</t>
  </si>
  <si>
    <t>Külföldi hitelek, kölcsönök felvétele</t>
  </si>
  <si>
    <t>B83</t>
  </si>
  <si>
    <t>Adóssághoz nem kapcsolódó származékos ügyeletek bevételei</t>
  </si>
  <si>
    <r>
      <t>Működési bevételek</t>
    </r>
    <r>
      <rPr>
        <i/>
        <sz val="11"/>
        <color indexed="9"/>
        <rFont val="Arial CE"/>
        <family val="0"/>
      </rPr>
      <t xml:space="preserve"> </t>
    </r>
    <r>
      <rPr>
        <i/>
        <sz val="10"/>
        <color indexed="9"/>
        <rFont val="Arial CE"/>
        <family val="0"/>
      </rPr>
      <t>(B1+B3+B4+B6)</t>
    </r>
  </si>
  <si>
    <r>
      <t>Felhalmozási bevételek</t>
    </r>
    <r>
      <rPr>
        <i/>
        <sz val="10"/>
        <color indexed="9"/>
        <rFont val="Arial CE"/>
        <family val="0"/>
      </rPr>
      <t xml:space="preserve"> (B2+B5+B7)</t>
    </r>
  </si>
  <si>
    <r>
      <t xml:space="preserve">Finanszírozási bevételek </t>
    </r>
    <r>
      <rPr>
        <i/>
        <sz val="10"/>
        <color indexed="9"/>
        <rFont val="Arial CE"/>
        <family val="0"/>
      </rPr>
      <t>(B8)</t>
    </r>
  </si>
  <si>
    <t>B</t>
  </si>
  <si>
    <r>
      <t xml:space="preserve">BEVÉTELEK MINDÖSSZESEN </t>
    </r>
    <r>
      <rPr>
        <b/>
        <i/>
        <sz val="10"/>
        <color indexed="9"/>
        <rFont val="Arial CE"/>
        <family val="0"/>
      </rPr>
      <t>(B1+…+B8)</t>
    </r>
    <r>
      <rPr>
        <b/>
        <sz val="14"/>
        <color indexed="9"/>
        <rFont val="Arial CE"/>
        <family val="0"/>
      </rPr>
      <t>:</t>
    </r>
  </si>
  <si>
    <r>
      <t>KONSZOLIDÁLT BEVÉTELEK MINDÖSSZESEN:</t>
    </r>
    <r>
      <rPr>
        <i/>
        <sz val="10"/>
        <rFont val="Arial CE"/>
        <family val="0"/>
      </rPr>
      <t xml:space="preserve"> </t>
    </r>
    <r>
      <rPr>
        <i/>
        <sz val="10"/>
        <color indexed="9"/>
        <rFont val="Arial CE"/>
        <family val="0"/>
      </rPr>
      <t>(B - B816)</t>
    </r>
  </si>
  <si>
    <r>
      <t xml:space="preserve">FINANSZÍROZÁSI MŰVELETEK NÉLKÜLI BEVÉTELEK MINDÖSSZESEN    </t>
    </r>
    <r>
      <rPr>
        <b/>
        <i/>
        <sz val="10"/>
        <color indexed="9"/>
        <rFont val="Arial CE"/>
        <family val="0"/>
      </rPr>
      <t xml:space="preserve"> (B - B8)</t>
    </r>
    <r>
      <rPr>
        <b/>
        <sz val="14"/>
        <color indexed="9"/>
        <rFont val="Arial CE"/>
        <family val="0"/>
      </rPr>
      <t>:</t>
    </r>
  </si>
  <si>
    <t>Rovatrend</t>
  </si>
  <si>
    <t>K1</t>
  </si>
  <si>
    <t>Személyi juttatások</t>
  </si>
  <si>
    <t>K11</t>
  </si>
  <si>
    <t>Foglalkoztatottak személyi juttatásai</t>
  </si>
  <si>
    <t>K1101</t>
  </si>
  <si>
    <t>Törvény szerinti illetmények, munkabérek</t>
  </si>
  <si>
    <t>K1102</t>
  </si>
  <si>
    <t>Normatív jutalmak</t>
  </si>
  <si>
    <t>K1103</t>
  </si>
  <si>
    <t>Céljuttatás, célprémium</t>
  </si>
  <si>
    <t>K1104</t>
  </si>
  <si>
    <t>Készenléti, ügyeleti, helyettesítési díj, túlóra, túlszolgálat</t>
  </si>
  <si>
    <t>K1105</t>
  </si>
  <si>
    <t>Végkielégítés</t>
  </si>
  <si>
    <t>K1106</t>
  </si>
  <si>
    <t>Jubileumi jutalom</t>
  </si>
  <si>
    <t>K1107</t>
  </si>
  <si>
    <t>Béren kívüli juttatások</t>
  </si>
  <si>
    <t>K1108</t>
  </si>
  <si>
    <t>Ruházati költségtérítés</t>
  </si>
  <si>
    <t>K1109</t>
  </si>
  <si>
    <t>Közlekedési költségtérítés</t>
  </si>
  <si>
    <t>K1110</t>
  </si>
  <si>
    <t>Egyéb költségtérítések</t>
  </si>
  <si>
    <t>K1111</t>
  </si>
  <si>
    <t>Lakhatási támogatások</t>
  </si>
  <si>
    <t>K1112</t>
  </si>
  <si>
    <t>Szociális támogatások</t>
  </si>
  <si>
    <t>K1113</t>
  </si>
  <si>
    <t>Foglalkoztatottak egyéb személyi juttatásai</t>
  </si>
  <si>
    <t>K12</t>
  </si>
  <si>
    <t>Külső személyi juttatások</t>
  </si>
  <si>
    <t>K121</t>
  </si>
  <si>
    <t>Választott tisztségviselők juttatásai</t>
  </si>
  <si>
    <t>K122</t>
  </si>
  <si>
    <t>Munkavégzésre irányuló egyéb jogviszonyban nem saját foglalkoztatottnak fizetett juttatások</t>
  </si>
  <si>
    <t>K123</t>
  </si>
  <si>
    <t>Egyéb külső személyi juttatások</t>
  </si>
  <si>
    <t>K2</t>
  </si>
  <si>
    <t>Munkaadókat terhelő járulékok és szociális hozzájárulási adó</t>
  </si>
  <si>
    <t>K3</t>
  </si>
  <si>
    <t>Dologi kiadások</t>
  </si>
  <si>
    <t>K31</t>
  </si>
  <si>
    <t>Készletbeszerzés</t>
  </si>
  <si>
    <t>K311</t>
  </si>
  <si>
    <t>Szakmai anyagok beszerzése</t>
  </si>
  <si>
    <t>K312</t>
  </si>
  <si>
    <t>Üzemeltetési anyagok beszerzése</t>
  </si>
  <si>
    <t>K313</t>
  </si>
  <si>
    <t>Árubeszerzés</t>
  </si>
  <si>
    <t>K32</t>
  </si>
  <si>
    <t>Kommunikációs szolgáltatások</t>
  </si>
  <si>
    <t>K321</t>
  </si>
  <si>
    <t>Informatikai szolgáltatások igénybevétele</t>
  </si>
  <si>
    <t>K322</t>
  </si>
  <si>
    <t>Egyéb kommunikációs szolgáltatások</t>
  </si>
  <si>
    <t>K33</t>
  </si>
  <si>
    <t>Szolgáltatási kiadások</t>
  </si>
  <si>
    <t>K331</t>
  </si>
  <si>
    <t>Közüzemi díjak</t>
  </si>
  <si>
    <t>K332</t>
  </si>
  <si>
    <t>Vásárolt élelmezés</t>
  </si>
  <si>
    <t>K333</t>
  </si>
  <si>
    <t>Bérleti és lízingdíjak</t>
  </si>
  <si>
    <t>K334</t>
  </si>
  <si>
    <t>Karbantarási-, kisjavítási szolgáltatások</t>
  </si>
  <si>
    <t>K335</t>
  </si>
  <si>
    <t>Közvetített szolgáltatások</t>
  </si>
  <si>
    <t>K336</t>
  </si>
  <si>
    <t>Szakmai tevékenységet segítő szolgáltatások</t>
  </si>
  <si>
    <t>K337</t>
  </si>
  <si>
    <t>Egyéb szolgáltatások</t>
  </si>
  <si>
    <t>K34</t>
  </si>
  <si>
    <t>Kiküldetések, reklám és propaganda kiadások</t>
  </si>
  <si>
    <t>K341</t>
  </si>
  <si>
    <t>Kiküldetések kiadásai</t>
  </si>
  <si>
    <t>K342</t>
  </si>
  <si>
    <t>Reklám és propaganda kiadások</t>
  </si>
  <si>
    <t>K35</t>
  </si>
  <si>
    <t>Különféle befizetések és egyéb dologi kiadások</t>
  </si>
  <si>
    <t>K351</t>
  </si>
  <si>
    <t>Működési célú, előzetesen felszámított ÁFA</t>
  </si>
  <si>
    <t>K352</t>
  </si>
  <si>
    <t>Fizetendő ÁFA</t>
  </si>
  <si>
    <t>K353</t>
  </si>
  <si>
    <t>Kamatkiadások</t>
  </si>
  <si>
    <t>K354</t>
  </si>
  <si>
    <t>Egyéb pénzügyi műveletek kiadásai</t>
  </si>
  <si>
    <t>K355</t>
  </si>
  <si>
    <t>Egyéb dologi kiadások</t>
  </si>
  <si>
    <t>K4</t>
  </si>
  <si>
    <t>Ellátottak pénzbeli juttatásai</t>
  </si>
  <si>
    <t>K41</t>
  </si>
  <si>
    <t>Társadalombiztosítás ellátások</t>
  </si>
  <si>
    <t>K42</t>
  </si>
  <si>
    <t>Családi támogatások</t>
  </si>
  <si>
    <t>K43</t>
  </si>
  <si>
    <t>Pénzbeli kárpótlások, kártérítések</t>
  </si>
  <si>
    <t>K44</t>
  </si>
  <si>
    <t>Betegséggel kapcsolatos (nem TB-i ellátások)</t>
  </si>
  <si>
    <t>K45</t>
  </si>
  <si>
    <t>Foglalkoztatással, munkanélküliséggel kapcsolatos ellátások</t>
  </si>
  <si>
    <t>K46</t>
  </si>
  <si>
    <t>Lakhatással kapcsolatos ellátások</t>
  </si>
  <si>
    <t>K47</t>
  </si>
  <si>
    <t>Intézményi ellátottak pénzbeli juttatásai</t>
  </si>
  <si>
    <t>K48</t>
  </si>
  <si>
    <t>Egyéb nem intézményi ellátások</t>
  </si>
  <si>
    <t>K5</t>
  </si>
  <si>
    <t>Egyéb működési célú kiadások</t>
  </si>
  <si>
    <t>K501</t>
  </si>
  <si>
    <t>Nemzetközi kötelezettségek</t>
  </si>
  <si>
    <t>K502</t>
  </si>
  <si>
    <t>Elvonások és befizetések</t>
  </si>
  <si>
    <t>K503</t>
  </si>
  <si>
    <t>Működési célú, garancia és kezességvállalásból származó kifizetés államháztartáson belülre</t>
  </si>
  <si>
    <t>K504</t>
  </si>
  <si>
    <t>Működési célú, visszatérítendő támogatások, kölcsönök nyújtása államháztartáson belülre</t>
  </si>
  <si>
    <t>K505</t>
  </si>
  <si>
    <t>Működési célú, visszatérítendő támogatások, kölcsönök törlesztése államháztartáson belülre</t>
  </si>
  <si>
    <t>K506</t>
  </si>
  <si>
    <t>Egyéb működési célú támogatások államháztartáson belülre</t>
  </si>
  <si>
    <t>K507</t>
  </si>
  <si>
    <t>Működési célú garancia és kezességvállalásból származó kifizetés államháztartáson kívülre</t>
  </si>
  <si>
    <t>K508</t>
  </si>
  <si>
    <t>Működési célú, visszatérítendő támogatások, kölcsönök nyújtása államháztartáson kívülre</t>
  </si>
  <si>
    <t>K509</t>
  </si>
  <si>
    <t>Árkiegészítése, ártámogatások</t>
  </si>
  <si>
    <t>K510</t>
  </si>
  <si>
    <t>Kamattámogatások</t>
  </si>
  <si>
    <t>K511</t>
  </si>
  <si>
    <t>Egyéb működési célú támogatások államháztartáson kívülre</t>
  </si>
  <si>
    <t>K512</t>
  </si>
  <si>
    <t>Tartalékok</t>
  </si>
  <si>
    <t xml:space="preserve">   - általános tartalékok</t>
  </si>
  <si>
    <t xml:space="preserve">   - céltartalékok</t>
  </si>
  <si>
    <t>K6</t>
  </si>
  <si>
    <t>Beruházások</t>
  </si>
  <si>
    <t>K61</t>
  </si>
  <si>
    <t>Immateriális javak beszerzése, létesítése</t>
  </si>
  <si>
    <t>K62</t>
  </si>
  <si>
    <t>Ingatlanok beszerzése, létesítése</t>
  </si>
  <si>
    <t>K63</t>
  </si>
  <si>
    <t>Informatikai eszközök beszerzése, létesítése</t>
  </si>
  <si>
    <t>K64</t>
  </si>
  <si>
    <t>Egyéb tárgyieszközök beszerzése, létesítése</t>
  </si>
  <si>
    <t>K65</t>
  </si>
  <si>
    <t>Részesedések beszerzése</t>
  </si>
  <si>
    <t>K66</t>
  </si>
  <si>
    <t>Meglévő részesedések növeléséhez kapcsolódó kiadások</t>
  </si>
  <si>
    <t>K67</t>
  </si>
  <si>
    <t>Beruházási célú előzetesen felszámított ÁFA</t>
  </si>
  <si>
    <t>K7</t>
  </si>
  <si>
    <t>Felújítások</t>
  </si>
  <si>
    <t>K71</t>
  </si>
  <si>
    <t>Ingatlanok felújítása</t>
  </si>
  <si>
    <t>K72</t>
  </si>
  <si>
    <t>Informatikai eszközök felújítása</t>
  </si>
  <si>
    <t>K73</t>
  </si>
  <si>
    <t>Egyéb tárgyieszközök felújítása</t>
  </si>
  <si>
    <t>K74</t>
  </si>
  <si>
    <t>Felújítási célú előzetesen felszámított ÁFA</t>
  </si>
  <si>
    <t>K8</t>
  </si>
  <si>
    <t>Egyéb felhalmozási célú kiadások</t>
  </si>
  <si>
    <t>K81</t>
  </si>
  <si>
    <t>Felhalmozási célú garancia és kezességvállalásból származó kifizetés államháztartáson belülre</t>
  </si>
  <si>
    <t>K82</t>
  </si>
  <si>
    <t>Felhalmozási célú, visszatérítendő támogatások, kölcsönök nyújtása államháztartáson belülre</t>
  </si>
  <si>
    <t>K83</t>
  </si>
  <si>
    <t>Felhalmozási célú, visszatérítendő támogatások, kölcsönök törlesztése államháztartáson belülre</t>
  </si>
  <si>
    <t>K84</t>
  </si>
  <si>
    <t>Egyéb felhalmozási célú támogatások államháztartáson belülre</t>
  </si>
  <si>
    <t>K85</t>
  </si>
  <si>
    <t>Felhalmozási célú garancia és kezességvállalásból származó kifizetés államháztartáson kívülre</t>
  </si>
  <si>
    <t>K86</t>
  </si>
  <si>
    <t>Felhalmozási célú, visszatérítendő támogatások, kölcsönök nyújtása államháztartáson kívülre</t>
  </si>
  <si>
    <t>K87</t>
  </si>
  <si>
    <t>Lakástámogatás</t>
  </si>
  <si>
    <t>K88</t>
  </si>
  <si>
    <t>Egyéb felhalmozási célú támogatások államháztartáson kívülre</t>
  </si>
  <si>
    <t>K9</t>
  </si>
  <si>
    <t>Finanszírozási kiadások</t>
  </si>
  <si>
    <t>K91</t>
  </si>
  <si>
    <t>Belföldi finanszírozás kiadásai</t>
  </si>
  <si>
    <t>K911</t>
  </si>
  <si>
    <t>Hitel, kölcsöntörlesztés államháztartáson kívülre</t>
  </si>
  <si>
    <t>K9111</t>
  </si>
  <si>
    <t>Hosszúlejáratú hitelek, kölcsönök törlesztése</t>
  </si>
  <si>
    <t>K9112</t>
  </si>
  <si>
    <t>Likviditási célú hitelek, kölcsönök törlesztése pénzügyi vállalkozásnak</t>
  </si>
  <si>
    <t>K9113</t>
  </si>
  <si>
    <t>Rövidlejáratú hitelek, kölcsönök törlesztése</t>
  </si>
  <si>
    <t>K912</t>
  </si>
  <si>
    <t>Belföldi értékpapírok kiadásai</t>
  </si>
  <si>
    <t>K9121</t>
  </si>
  <si>
    <t>Forgatási célú, belföldi értékpapírok vásárlása</t>
  </si>
  <si>
    <t>K9122</t>
  </si>
  <si>
    <t>Forgatási célú, belföldi értékpapírok beváltása</t>
  </si>
  <si>
    <t>K9123</t>
  </si>
  <si>
    <t>Befektetési célú, belföldi értékpapírok vásárlása</t>
  </si>
  <si>
    <t>K9124</t>
  </si>
  <si>
    <t>Befektetési célú, belföldi értékpapírok beváltása</t>
  </si>
  <si>
    <t>K913</t>
  </si>
  <si>
    <t>Államháztartáson belüli megelőlegezések folyósítása</t>
  </si>
  <si>
    <t>K914</t>
  </si>
  <si>
    <t>Államháztartáson belüli megelőlegezések visszafizetése</t>
  </si>
  <si>
    <t>K915</t>
  </si>
  <si>
    <t>Központi-, irányítószervi támogatás folyósítása</t>
  </si>
  <si>
    <t>K916</t>
  </si>
  <si>
    <t>Pénzeszközök betétként elhelyezése</t>
  </si>
  <si>
    <t>K917</t>
  </si>
  <si>
    <t>Pénzügyi lízing kiadásai</t>
  </si>
  <si>
    <t>K918</t>
  </si>
  <si>
    <t>Központi költségvetés sajátos finanszírozási kiadásai</t>
  </si>
  <si>
    <t>K92</t>
  </si>
  <si>
    <t>Külföldi finanszírozás kiadásai</t>
  </si>
  <si>
    <t>K921</t>
  </si>
  <si>
    <t>Forgatási célú külföldi értékpapírok vásárlása</t>
  </si>
  <si>
    <t>K922</t>
  </si>
  <si>
    <t>Befektetési célú külföldi értékpapírok vásárlása</t>
  </si>
  <si>
    <t>K923</t>
  </si>
  <si>
    <t>Külföldi értékpapírok beváltása</t>
  </si>
  <si>
    <t>K924</t>
  </si>
  <si>
    <t>Külföldi hitelek kölcsönök törlesztése</t>
  </si>
  <si>
    <t>K93</t>
  </si>
  <si>
    <t>Adóssághoz nem kapcsolódó származékos ügyletek kiadásai</t>
  </si>
  <si>
    <r>
      <t>Működési kiadások</t>
    </r>
    <r>
      <rPr>
        <i/>
        <sz val="11"/>
        <color indexed="9"/>
        <rFont val="Arial CE"/>
        <family val="0"/>
      </rPr>
      <t xml:space="preserve"> </t>
    </r>
    <r>
      <rPr>
        <i/>
        <sz val="10"/>
        <color indexed="9"/>
        <rFont val="Arial CE"/>
        <family val="0"/>
      </rPr>
      <t>(K1+K2+K3+K4+K5)</t>
    </r>
  </si>
  <si>
    <r>
      <t>Felhalmozási kiadások</t>
    </r>
    <r>
      <rPr>
        <i/>
        <sz val="10"/>
        <color indexed="9"/>
        <rFont val="Arial CE"/>
        <family val="0"/>
      </rPr>
      <t xml:space="preserve"> (K6+K7+K8)</t>
    </r>
  </si>
  <si>
    <r>
      <t xml:space="preserve">Finanszírozási kiadások </t>
    </r>
    <r>
      <rPr>
        <i/>
        <sz val="10"/>
        <color indexed="9"/>
        <rFont val="Arial CE"/>
        <family val="0"/>
      </rPr>
      <t>(K9)</t>
    </r>
  </si>
  <si>
    <t>K</t>
  </si>
  <si>
    <r>
      <t xml:space="preserve">KIADÁSOK MINDÖSSZESEN  </t>
    </r>
    <r>
      <rPr>
        <i/>
        <sz val="10"/>
        <color indexed="9"/>
        <rFont val="Arial CE"/>
        <family val="0"/>
      </rPr>
      <t>(K1+…+K9)</t>
    </r>
    <r>
      <rPr>
        <b/>
        <sz val="14"/>
        <color indexed="9"/>
        <rFont val="Arial CE"/>
        <family val="0"/>
      </rPr>
      <t>:</t>
    </r>
  </si>
  <si>
    <r>
      <t>KONSZOLIDÁLT KIADÁSOK MINDÖSSZESEN:</t>
    </r>
    <r>
      <rPr>
        <i/>
        <sz val="10"/>
        <rFont val="Arial CE"/>
        <family val="0"/>
      </rPr>
      <t xml:space="preserve"> </t>
    </r>
    <r>
      <rPr>
        <i/>
        <sz val="10"/>
        <color indexed="9"/>
        <rFont val="Arial CE"/>
        <family val="0"/>
      </rPr>
      <t>(K - K915)</t>
    </r>
  </si>
  <si>
    <r>
      <t xml:space="preserve">FINANSZÍROZÁSI MŰVELETEK NÉLKÜLI KIADÁSOK MINDÖSSZESEN    </t>
    </r>
    <r>
      <rPr>
        <b/>
        <i/>
        <sz val="10"/>
        <color indexed="9"/>
        <rFont val="Arial CE"/>
        <family val="0"/>
      </rPr>
      <t xml:space="preserve"> (K - K9)</t>
    </r>
    <r>
      <rPr>
        <b/>
        <sz val="14"/>
        <color indexed="9"/>
        <rFont val="Arial CE"/>
        <family val="0"/>
      </rPr>
      <t>:</t>
    </r>
  </si>
  <si>
    <t>Gomba Község Önkormányzata által biztosított közvetett támogatások</t>
  </si>
  <si>
    <t>adatok e Ft-ban</t>
  </si>
  <si>
    <t>Sorszám</t>
  </si>
  <si>
    <t>Bevételi jogcím</t>
  </si>
  <si>
    <t>Kedvezmény nélkül elérhető bevétel</t>
  </si>
  <si>
    <t>Kedvezmények összege</t>
  </si>
  <si>
    <t>1.</t>
  </si>
  <si>
    <r>
      <t xml:space="preserve">az </t>
    </r>
    <r>
      <rPr>
        <b/>
        <sz val="10"/>
        <rFont val="Arial CE"/>
        <family val="0"/>
      </rPr>
      <t>ellátottak térítési díjának (szociális étkezés)</t>
    </r>
    <r>
      <rPr>
        <sz val="10"/>
        <rFont val="Arial CE"/>
        <family val="0"/>
      </rPr>
      <t xml:space="preserve">, kártérítésének </t>
    </r>
    <r>
      <rPr>
        <b/>
        <sz val="10"/>
        <rFont val="Arial CE"/>
        <family val="0"/>
      </rPr>
      <t>méltányossági alapon történő</t>
    </r>
    <r>
      <rPr>
        <sz val="10"/>
        <rFont val="Arial CE"/>
        <family val="0"/>
      </rPr>
      <t xml:space="preserve"> (helyi önkormányzati rendeleten nyugvó) </t>
    </r>
    <r>
      <rPr>
        <b/>
        <sz val="10"/>
        <rFont val="Arial CE"/>
        <family val="0"/>
      </rPr>
      <t>elengedésének összege</t>
    </r>
  </si>
  <si>
    <t>18.902</t>
  </si>
  <si>
    <t>11.207</t>
  </si>
  <si>
    <t>2.</t>
  </si>
  <si>
    <t>a lakosság részére lakásépítéshez, lakásfelújításhoz nyújtott kölcsönök elengedésének összege</t>
  </si>
  <si>
    <t>3.</t>
  </si>
  <si>
    <r>
      <t xml:space="preserve">helyi adónál, </t>
    </r>
    <r>
      <rPr>
        <b/>
        <sz val="10"/>
        <rFont val="Arial CE"/>
        <family val="0"/>
      </rPr>
      <t xml:space="preserve">gépjárműadónál </t>
    </r>
    <r>
      <rPr>
        <sz val="10"/>
        <rFont val="Arial CE"/>
        <family val="0"/>
      </rPr>
      <t>biztosított kedvezmény, mentesség összege adónemenként,</t>
    </r>
  </si>
  <si>
    <t>4.</t>
  </si>
  <si>
    <t>helyiségek, eszközök hasznosításából származó bevételből nyújtott kedvezmény, mentesség összege,</t>
  </si>
  <si>
    <t>5.</t>
  </si>
  <si>
    <t>egyéb nyújtott kedvezmény (hulladékkezelési díjkedvezmény)  vagy kölcsön elengedésének összege.</t>
  </si>
  <si>
    <t>Összesen</t>
  </si>
  <si>
    <t xml:space="preserve">   </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</si>
</sst>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mmm/\ d\."/>
  </numFmts>
  <fonts count="94">
    <font>
      <sz val="11"/>
      <color theme="1"/>
      <name val="Calibri"/>
      <family val="2"/>
    </font>
    <font>
      <sz val="11"/>
      <color indexed="8"/>
      <name val="Calibri"/>
      <family val="2"/>
    </font>
    <font>
      <sz val="10"/>
      <name val="Arial CE"/>
      <family val="0"/>
    </font>
    <font>
      <sz val="12"/>
      <name val="Arial CE"/>
      <family val="2"/>
    </font>
    <font>
      <sz val="7"/>
      <name val="Arial CE"/>
      <family val="2"/>
    </font>
    <font>
      <sz val="8"/>
      <name val="Arial"/>
      <family val="2"/>
    </font>
    <font>
      <sz val="8"/>
      <name val="Arial CE"/>
      <family val="2"/>
    </font>
    <font>
      <b/>
      <sz val="14"/>
      <name val="Arial CE"/>
      <family val="2"/>
    </font>
    <font>
      <b/>
      <sz val="12"/>
      <name val="Arial CE"/>
      <family val="2"/>
    </font>
    <font>
      <sz val="9"/>
      <name val="Arial CE"/>
      <family val="2"/>
    </font>
    <font>
      <b/>
      <sz val="10"/>
      <name val="Arial CE"/>
      <family val="0"/>
    </font>
    <font>
      <b/>
      <sz val="9"/>
      <name val="Arial CE"/>
      <family val="2"/>
    </font>
    <font>
      <sz val="10"/>
      <name val="Arial"/>
      <family val="2"/>
    </font>
    <font>
      <b/>
      <sz val="11"/>
      <name val="Arial CE"/>
      <family val="0"/>
    </font>
    <font>
      <i/>
      <sz val="12"/>
      <name val="Arial CE"/>
      <family val="0"/>
    </font>
    <font>
      <i/>
      <sz val="10"/>
      <name val="Arial CE"/>
      <family val="0"/>
    </font>
    <font>
      <sz val="11"/>
      <name val="Arial CE"/>
      <family val="0"/>
    </font>
    <font>
      <b/>
      <i/>
      <sz val="12"/>
      <name val="Arial CE"/>
      <family val="0"/>
    </font>
    <font>
      <i/>
      <sz val="11"/>
      <color indexed="9"/>
      <name val="Arial CE"/>
      <family val="0"/>
    </font>
    <font>
      <i/>
      <sz val="10"/>
      <color indexed="9"/>
      <name val="Arial CE"/>
      <family val="0"/>
    </font>
    <font>
      <b/>
      <i/>
      <sz val="10"/>
      <color indexed="9"/>
      <name val="Arial CE"/>
      <family val="0"/>
    </font>
    <font>
      <b/>
      <sz val="14"/>
      <color indexed="9"/>
      <name val="Arial CE"/>
      <family val="0"/>
    </font>
    <font>
      <b/>
      <sz val="9"/>
      <name val="Tahoma"/>
      <family val="2"/>
    </font>
    <font>
      <sz val="9"/>
      <name val="Tahoma"/>
      <family val="2"/>
    </font>
    <font>
      <b/>
      <i/>
      <u val="single"/>
      <sz val="9"/>
      <name val="Tahoma"/>
      <family val="2"/>
    </font>
    <font>
      <b/>
      <u val="single"/>
      <sz val="9"/>
      <name val="Tahoma"/>
      <family val="2"/>
    </font>
    <font>
      <b/>
      <sz val="8"/>
      <name val="Arial CE"/>
      <family val="2"/>
    </font>
    <font>
      <b/>
      <sz val="6"/>
      <name val="Arial CE"/>
      <family val="2"/>
    </font>
    <font>
      <sz val="6"/>
      <name val="Arial CE"/>
      <family val="2"/>
    </font>
    <font>
      <b/>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23"/>
      <name val="Arial CE"/>
      <family val="0"/>
    </font>
    <font>
      <sz val="8"/>
      <color indexed="55"/>
      <name val="Arial CE"/>
      <family val="2"/>
    </font>
    <font>
      <sz val="8"/>
      <color indexed="23"/>
      <name val="Arial CE"/>
      <family val="0"/>
    </font>
    <font>
      <sz val="9"/>
      <color indexed="23"/>
      <name val="Arial CE"/>
      <family val="2"/>
    </font>
    <font>
      <b/>
      <sz val="12"/>
      <color indexed="10"/>
      <name val="Arial CE"/>
      <family val="0"/>
    </font>
    <font>
      <i/>
      <sz val="10"/>
      <color indexed="23"/>
      <name val="Arial CE"/>
      <family val="0"/>
    </font>
    <font>
      <sz val="14"/>
      <color indexed="9"/>
      <name val="Arial CE"/>
      <family val="0"/>
    </font>
    <font>
      <i/>
      <sz val="12"/>
      <color indexed="55"/>
      <name val="Arial CE"/>
      <family val="0"/>
    </font>
    <font>
      <i/>
      <sz val="10"/>
      <color indexed="55"/>
      <name val="Arial CE"/>
      <family val="0"/>
    </font>
    <font>
      <i/>
      <sz val="14"/>
      <color indexed="9"/>
      <name val="Arial CE"/>
      <family val="0"/>
    </font>
    <font>
      <i/>
      <sz val="12"/>
      <color indexed="23"/>
      <name val="Arial CE"/>
      <family val="0"/>
    </font>
    <font>
      <b/>
      <i/>
      <sz val="14"/>
      <color indexed="9"/>
      <name val="Arial CE"/>
      <family val="0"/>
    </font>
    <font>
      <i/>
      <sz val="11"/>
      <color indexed="23"/>
      <name val="Arial CE"/>
      <family val="0"/>
    </font>
    <font>
      <sz val="12"/>
      <color indexed="9"/>
      <name val="Arial CE"/>
      <family val="0"/>
    </font>
    <font>
      <sz val="10"/>
      <color indexed="9"/>
      <name val="Arial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0" tint="-0.4999699890613556"/>
      <name val="Arial CE"/>
      <family val="0"/>
    </font>
    <font>
      <sz val="8"/>
      <color theme="0" tint="-0.3499799966812134"/>
      <name val="Arial CE"/>
      <family val="2"/>
    </font>
    <font>
      <sz val="8"/>
      <color theme="0" tint="-0.4999699890613556"/>
      <name val="Arial CE"/>
      <family val="0"/>
    </font>
    <font>
      <sz val="9"/>
      <color theme="0" tint="-0.4999699890613556"/>
      <name val="Arial CE"/>
      <family val="2"/>
    </font>
    <font>
      <b/>
      <sz val="14"/>
      <color theme="0"/>
      <name val="Arial CE"/>
      <family val="0"/>
    </font>
    <font>
      <b/>
      <sz val="12"/>
      <color rgb="FFFF0000"/>
      <name val="Arial CE"/>
      <family val="0"/>
    </font>
    <font>
      <i/>
      <sz val="10"/>
      <color theme="0" tint="-0.4999699890613556"/>
      <name val="Arial CE"/>
      <family val="0"/>
    </font>
    <font>
      <sz val="14"/>
      <color theme="0"/>
      <name val="Arial CE"/>
      <family val="0"/>
    </font>
    <font>
      <i/>
      <sz val="12"/>
      <color theme="0" tint="-0.3499799966812134"/>
      <name val="Arial CE"/>
      <family val="0"/>
    </font>
    <font>
      <i/>
      <sz val="10"/>
      <color theme="0" tint="-0.3499799966812134"/>
      <name val="Arial CE"/>
      <family val="0"/>
    </font>
    <font>
      <i/>
      <sz val="14"/>
      <color theme="0"/>
      <name val="Arial CE"/>
      <family val="0"/>
    </font>
    <font>
      <i/>
      <sz val="12"/>
      <color theme="0" tint="-0.4999699890613556"/>
      <name val="Arial CE"/>
      <family val="0"/>
    </font>
    <font>
      <b/>
      <i/>
      <sz val="14"/>
      <color theme="0"/>
      <name val="Arial CE"/>
      <family val="0"/>
    </font>
    <font>
      <i/>
      <sz val="11"/>
      <color theme="0" tint="-0.4999699890613556"/>
      <name val="Arial CE"/>
      <family val="0"/>
    </font>
    <font>
      <sz val="12"/>
      <color theme="0"/>
      <name val="Arial CE"/>
      <family val="0"/>
    </font>
    <font>
      <sz val="10"/>
      <color theme="0"/>
      <name val="Arial CE"/>
      <family val="0"/>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theme="2" tint="-0.24997000396251678"/>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3" tint="0.5999900102615356"/>
        <bgColor indexed="64"/>
      </patternFill>
    </fill>
    <fill>
      <patternFill patternType="solid">
        <fgColor rgb="FF0070C0"/>
        <bgColor indexed="64"/>
      </patternFill>
    </fill>
    <fill>
      <patternFill patternType="solid">
        <fgColor theme="9" tint="-0.4999699890613556"/>
        <bgColor indexed="64"/>
      </patternFill>
    </fill>
    <fill>
      <patternFill patternType="solid">
        <fgColor theme="6" tint="-0.24997000396251678"/>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color indexed="63"/>
      </left>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style="medium"/>
      <right/>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0" borderId="0" applyNumberForma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0" fillId="22" borderId="7" applyNumberFormat="0" applyFont="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70" fillId="29" borderId="0" applyNumberFormat="0" applyBorder="0" applyAlignment="0" applyProtection="0"/>
    <xf numFmtId="0" fontId="71" fillId="30" borderId="8" applyNumberFormat="0" applyAlignment="0" applyProtection="0"/>
    <xf numFmtId="0" fontId="72" fillId="0" borderId="0" applyNumberFormat="0" applyFill="0" applyBorder="0" applyAlignment="0" applyProtection="0"/>
    <xf numFmtId="0" fontId="2" fillId="0" borderId="0">
      <alignment/>
      <protection/>
    </xf>
    <xf numFmtId="0" fontId="12" fillId="0" borderId="0">
      <alignment/>
      <protection/>
    </xf>
    <xf numFmtId="0" fontId="0" fillId="0" borderId="0">
      <alignment/>
      <protection/>
    </xf>
    <xf numFmtId="0" fontId="2" fillId="0" borderId="0">
      <alignment/>
      <protection/>
    </xf>
    <xf numFmtId="0" fontId="7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75" fillId="32" borderId="0" applyNumberFormat="0" applyBorder="0" applyAlignment="0" applyProtection="0"/>
    <xf numFmtId="0" fontId="76" fillId="30" borderId="1" applyNumberFormat="0" applyAlignment="0" applyProtection="0"/>
    <xf numFmtId="9" fontId="0" fillId="0" borderId="0" applyFont="0" applyFill="0" applyBorder="0" applyAlignment="0" applyProtection="0"/>
  </cellStyleXfs>
  <cellXfs count="199">
    <xf numFmtId="0" fontId="0" fillId="0" borderId="0" xfId="0" applyFont="1" applyAlignment="1">
      <alignment/>
    </xf>
    <xf numFmtId="0" fontId="2" fillId="0" borderId="0" xfId="58">
      <alignment/>
      <protection/>
    </xf>
    <xf numFmtId="0" fontId="3" fillId="0" borderId="0" xfId="58" applyFont="1" applyFill="1" applyAlignment="1">
      <alignment vertical="center" wrapText="1"/>
      <protection/>
    </xf>
    <xf numFmtId="0" fontId="3" fillId="0" borderId="0" xfId="58" applyFont="1" applyFill="1" applyAlignment="1">
      <alignment vertical="center"/>
      <protection/>
    </xf>
    <xf numFmtId="0" fontId="3" fillId="0" borderId="0" xfId="58" applyFont="1" applyAlignment="1">
      <alignment vertical="center"/>
      <protection/>
    </xf>
    <xf numFmtId="0" fontId="3" fillId="0" borderId="0" xfId="58" applyFont="1">
      <alignment/>
      <protection/>
    </xf>
    <xf numFmtId="0" fontId="4" fillId="0" borderId="0" xfId="58" applyFont="1" applyFill="1" applyBorder="1" applyAlignment="1">
      <alignment horizontal="right"/>
      <protection/>
    </xf>
    <xf numFmtId="0" fontId="77" fillId="0" borderId="0" xfId="58" applyFont="1">
      <alignment/>
      <protection/>
    </xf>
    <xf numFmtId="0" fontId="5" fillId="0" borderId="0" xfId="58" applyFont="1" applyFill="1" applyAlignment="1">
      <alignment horizontal="right" vertical="center" wrapText="1"/>
      <protection/>
    </xf>
    <xf numFmtId="0" fontId="5" fillId="0" borderId="0" xfId="58" applyFont="1" applyFill="1" applyAlignment="1">
      <alignment horizontal="right" vertical="center"/>
      <protection/>
    </xf>
    <xf numFmtId="0" fontId="6" fillId="0" borderId="0" xfId="58" applyFont="1">
      <alignment/>
      <protection/>
    </xf>
    <xf numFmtId="0" fontId="8" fillId="0" borderId="0" xfId="58" applyFont="1" applyAlignment="1">
      <alignment/>
      <protection/>
    </xf>
    <xf numFmtId="0" fontId="10" fillId="0" borderId="10" xfId="58" applyFont="1" applyBorder="1" applyAlignment="1">
      <alignment horizontal="center" vertical="center"/>
      <protection/>
    </xf>
    <xf numFmtId="164" fontId="10" fillId="0" borderId="11" xfId="58" applyNumberFormat="1" applyFont="1" applyBorder="1" applyAlignment="1">
      <alignment vertical="center" wrapText="1"/>
      <protection/>
    </xf>
    <xf numFmtId="164" fontId="10" fillId="0" borderId="12" xfId="58" applyNumberFormat="1" applyFont="1" applyBorder="1" applyAlignment="1">
      <alignment vertical="center" wrapText="1"/>
      <protection/>
    </xf>
    <xf numFmtId="164" fontId="10" fillId="0" borderId="12" xfId="58" applyNumberFormat="1" applyFont="1" applyBorder="1" applyAlignment="1">
      <alignment horizontal="center" vertical="center" textRotation="90"/>
      <protection/>
    </xf>
    <xf numFmtId="164" fontId="10" fillId="0" borderId="13" xfId="58" applyNumberFormat="1" applyFont="1" applyBorder="1" applyAlignment="1">
      <alignment horizontal="center" vertical="center" textRotation="90"/>
      <protection/>
    </xf>
    <xf numFmtId="0" fontId="2" fillId="0" borderId="0" xfId="58" applyFont="1">
      <alignment/>
      <protection/>
    </xf>
    <xf numFmtId="3" fontId="9" fillId="0" borderId="14" xfId="58" applyNumberFormat="1" applyFont="1" applyBorder="1" applyAlignment="1">
      <alignment wrapText="1"/>
      <protection/>
    </xf>
    <xf numFmtId="3" fontId="9" fillId="0" borderId="15" xfId="58" applyNumberFormat="1" applyFont="1" applyBorder="1" applyAlignment="1">
      <alignment wrapText="1"/>
      <protection/>
    </xf>
    <xf numFmtId="3" fontId="8" fillId="0" borderId="15" xfId="58" applyNumberFormat="1" applyFont="1" applyFill="1" applyBorder="1" applyAlignment="1">
      <alignment horizontal="center" vertical="center"/>
      <protection/>
    </xf>
    <xf numFmtId="3" fontId="11" fillId="0" borderId="15" xfId="58" applyNumberFormat="1" applyFont="1" applyFill="1" applyBorder="1" applyAlignment="1">
      <alignment vertical="center"/>
      <protection/>
    </xf>
    <xf numFmtId="3" fontId="77" fillId="0" borderId="0" xfId="58" applyNumberFormat="1" applyFont="1">
      <alignment/>
      <protection/>
    </xf>
    <xf numFmtId="0" fontId="2" fillId="0" borderId="14" xfId="58" applyFont="1" applyBorder="1">
      <alignment/>
      <protection/>
    </xf>
    <xf numFmtId="3" fontId="11" fillId="0" borderId="16" xfId="58" applyNumberFormat="1" applyFont="1" applyFill="1" applyBorder="1" applyAlignment="1">
      <alignment vertical="center"/>
      <protection/>
    </xf>
    <xf numFmtId="0" fontId="2" fillId="0" borderId="15" xfId="58" applyFont="1" applyBorder="1">
      <alignment/>
      <protection/>
    </xf>
    <xf numFmtId="0" fontId="2" fillId="0" borderId="17" xfId="58" applyBorder="1">
      <alignment/>
      <protection/>
    </xf>
    <xf numFmtId="3" fontId="8" fillId="33" borderId="18" xfId="58" applyNumberFormat="1" applyFont="1" applyFill="1" applyBorder="1" applyAlignment="1">
      <alignment vertical="center" wrapText="1"/>
      <protection/>
    </xf>
    <xf numFmtId="3" fontId="7" fillId="33" borderId="19" xfId="58" applyNumberFormat="1" applyFont="1" applyFill="1" applyBorder="1" applyAlignment="1">
      <alignment horizontal="center" vertical="center" wrapText="1"/>
      <protection/>
    </xf>
    <xf numFmtId="3" fontId="10" fillId="33" borderId="19" xfId="58" applyNumberFormat="1" applyFont="1" applyFill="1" applyBorder="1" applyAlignment="1">
      <alignment horizontal="center" vertical="center" wrapText="1"/>
      <protection/>
    </xf>
    <xf numFmtId="3" fontId="10" fillId="33" borderId="20" xfId="58" applyNumberFormat="1" applyFont="1" applyFill="1" applyBorder="1" applyAlignment="1">
      <alignment horizontal="center" vertical="center" wrapText="1"/>
      <protection/>
    </xf>
    <xf numFmtId="0" fontId="2" fillId="0" borderId="0" xfId="58" applyBorder="1">
      <alignment/>
      <protection/>
    </xf>
    <xf numFmtId="0" fontId="3" fillId="0" borderId="0" xfId="58" applyFont="1" applyBorder="1" applyAlignment="1">
      <alignment vertical="center" wrapText="1"/>
      <protection/>
    </xf>
    <xf numFmtId="3" fontId="10" fillId="0" borderId="0" xfId="58" applyNumberFormat="1" applyFont="1" applyFill="1" applyBorder="1" applyAlignment="1">
      <alignment vertical="center"/>
      <protection/>
    </xf>
    <xf numFmtId="0" fontId="9" fillId="0" borderId="0" xfId="58" applyFont="1" applyBorder="1" applyAlignment="1">
      <alignment vertical="center"/>
      <protection/>
    </xf>
    <xf numFmtId="0" fontId="9" fillId="0" borderId="21" xfId="58" applyFont="1" applyBorder="1" applyAlignment="1">
      <alignment vertical="center"/>
      <protection/>
    </xf>
    <xf numFmtId="164" fontId="10" fillId="0" borderId="22" xfId="58" applyNumberFormat="1" applyFont="1" applyBorder="1" applyAlignment="1">
      <alignment vertical="center" wrapText="1"/>
      <protection/>
    </xf>
    <xf numFmtId="3" fontId="8" fillId="33" borderId="17" xfId="58" applyNumberFormat="1" applyFont="1" applyFill="1" applyBorder="1" applyAlignment="1">
      <alignment vertical="center" wrapText="1"/>
      <protection/>
    </xf>
    <xf numFmtId="3" fontId="11" fillId="33" borderId="19" xfId="58" applyNumberFormat="1" applyFont="1" applyFill="1" applyBorder="1" applyAlignment="1">
      <alignment horizontal="center" vertical="center" wrapText="1"/>
      <protection/>
    </xf>
    <xf numFmtId="0" fontId="78" fillId="0" borderId="0" xfId="58" applyFont="1">
      <alignment/>
      <protection/>
    </xf>
    <xf numFmtId="0" fontId="78" fillId="0" borderId="0" xfId="58" applyFont="1" applyFill="1" applyAlignment="1">
      <alignment vertical="center" wrapText="1"/>
      <protection/>
    </xf>
    <xf numFmtId="0" fontId="78" fillId="0" borderId="0" xfId="58" applyFont="1" applyFill="1" applyAlignment="1">
      <alignment vertical="center"/>
      <protection/>
    </xf>
    <xf numFmtId="3" fontId="78" fillId="0" borderId="0" xfId="58" applyNumberFormat="1" applyFont="1" applyAlignment="1">
      <alignment vertical="center"/>
      <protection/>
    </xf>
    <xf numFmtId="0" fontId="79" fillId="0" borderId="0" xfId="58" applyFont="1">
      <alignment/>
      <protection/>
    </xf>
    <xf numFmtId="3" fontId="80" fillId="0" borderId="0" xfId="58" applyNumberFormat="1" applyFont="1" applyAlignment="1">
      <alignment vertical="center"/>
      <protection/>
    </xf>
    <xf numFmtId="3" fontId="79" fillId="0" borderId="0" xfId="58" applyNumberFormat="1" applyFont="1" applyAlignment="1">
      <alignment vertical="center"/>
      <protection/>
    </xf>
    <xf numFmtId="0" fontId="3" fillId="0" borderId="0" xfId="55" applyFont="1" applyAlignment="1">
      <alignment horizontal="left" vertical="center"/>
      <protection/>
    </xf>
    <xf numFmtId="0" fontId="3" fillId="0" borderId="0" xfId="55" applyFont="1" applyAlignment="1">
      <alignment horizontal="left" vertical="center" wrapText="1"/>
      <protection/>
    </xf>
    <xf numFmtId="0" fontId="2" fillId="34" borderId="0" xfId="55" applyFill="1" applyAlignment="1">
      <alignment horizontal="left" vertical="center"/>
      <protection/>
    </xf>
    <xf numFmtId="0" fontId="81" fillId="35" borderId="0" xfId="55" applyFont="1" applyFill="1" applyAlignment="1">
      <alignment horizontal="left" vertical="center"/>
      <protection/>
    </xf>
    <xf numFmtId="0" fontId="2" fillId="0" borderId="0" xfId="55" applyAlignment="1">
      <alignment horizontal="left" vertical="center"/>
      <protection/>
    </xf>
    <xf numFmtId="0" fontId="8" fillId="0" borderId="0" xfId="55" applyFont="1" applyAlignment="1">
      <alignment horizontal="left" vertical="center"/>
      <protection/>
    </xf>
    <xf numFmtId="0" fontId="13" fillId="0" borderId="0" xfId="55" applyFont="1" applyAlignment="1">
      <alignment horizontal="left" vertical="center" wrapText="1"/>
      <protection/>
    </xf>
    <xf numFmtId="49" fontId="8" fillId="36" borderId="0" xfId="55" applyNumberFormat="1" applyFont="1" applyFill="1" applyAlignment="1">
      <alignment horizontal="center" vertical="center"/>
      <protection/>
    </xf>
    <xf numFmtId="49" fontId="82" fillId="36" borderId="0" xfId="55" applyNumberFormat="1" applyFont="1" applyFill="1" applyAlignment="1">
      <alignment horizontal="center" vertical="center"/>
      <protection/>
    </xf>
    <xf numFmtId="0" fontId="8" fillId="37" borderId="0" xfId="55" applyFont="1" applyFill="1" applyAlignment="1">
      <alignment horizontal="center" vertical="center"/>
      <protection/>
    </xf>
    <xf numFmtId="0" fontId="8" fillId="38" borderId="0" xfId="55" applyFont="1" applyFill="1" applyAlignment="1">
      <alignment horizontal="center" vertical="center"/>
      <protection/>
    </xf>
    <xf numFmtId="0" fontId="8" fillId="34" borderId="0" xfId="55" applyFont="1" applyFill="1" applyAlignment="1">
      <alignment horizontal="center" vertical="center"/>
      <protection/>
    </xf>
    <xf numFmtId="0" fontId="8" fillId="17" borderId="0" xfId="55" applyFont="1" applyFill="1" applyAlignment="1">
      <alignment horizontal="center" vertical="center"/>
      <protection/>
    </xf>
    <xf numFmtId="49" fontId="81" fillId="35" borderId="0" xfId="55" applyNumberFormat="1" applyFont="1" applyFill="1" applyAlignment="1">
      <alignment horizontal="center" vertical="center"/>
      <protection/>
    </xf>
    <xf numFmtId="49" fontId="8" fillId="0" borderId="0" xfId="55" applyNumberFormat="1" applyFont="1" applyAlignment="1">
      <alignment horizontal="center" vertical="center"/>
      <protection/>
    </xf>
    <xf numFmtId="0" fontId="3" fillId="0" borderId="0" xfId="55" applyFont="1" applyAlignment="1" applyProtection="1">
      <alignment horizontal="left" vertical="center" wrapText="1"/>
      <protection/>
    </xf>
    <xf numFmtId="0" fontId="8" fillId="0" borderId="0" xfId="55" applyFont="1" applyAlignment="1">
      <alignment horizontal="left" vertical="center" wrapText="1"/>
      <protection/>
    </xf>
    <xf numFmtId="0" fontId="2" fillId="36" borderId="0" xfId="55" applyFill="1" applyAlignment="1">
      <alignment horizontal="center" vertical="center" wrapText="1"/>
      <protection/>
    </xf>
    <xf numFmtId="0" fontId="6" fillId="36" borderId="0" xfId="55" applyFont="1" applyFill="1" applyAlignment="1">
      <alignment horizontal="center" vertical="center" wrapText="1"/>
      <protection/>
    </xf>
    <xf numFmtId="0" fontId="8" fillId="17" borderId="0" xfId="55" applyFont="1" applyFill="1" applyAlignment="1">
      <alignment horizontal="center" vertical="center" wrapText="1"/>
      <protection/>
    </xf>
    <xf numFmtId="0" fontId="81" fillId="35" borderId="0" xfId="55" applyFont="1" applyFill="1" applyAlignment="1">
      <alignment horizontal="center" vertical="top" wrapText="1"/>
      <protection/>
    </xf>
    <xf numFmtId="0" fontId="2" fillId="0" borderId="0" xfId="55" applyAlignment="1">
      <alignment horizontal="center" vertical="center" wrapText="1"/>
      <protection/>
    </xf>
    <xf numFmtId="0" fontId="8" fillId="7" borderId="15" xfId="55" applyFont="1" applyFill="1" applyBorder="1" applyAlignment="1">
      <alignment horizontal="left" vertical="center"/>
      <protection/>
    </xf>
    <xf numFmtId="0" fontId="8" fillId="7" borderId="15" xfId="55" applyFont="1" applyFill="1" applyBorder="1" applyAlignment="1">
      <alignment horizontal="left" vertical="center" wrapText="1"/>
      <protection/>
    </xf>
    <xf numFmtId="3" fontId="8" fillId="7" borderId="15" xfId="55" applyNumberFormat="1" applyFont="1" applyFill="1" applyBorder="1" applyAlignment="1" applyProtection="1">
      <alignment horizontal="right" vertical="center"/>
      <protection/>
    </xf>
    <xf numFmtId="3" fontId="8" fillId="37" borderId="15" xfId="55" applyNumberFormat="1" applyFont="1" applyFill="1" applyBorder="1" applyAlignment="1" applyProtection="1">
      <alignment horizontal="right" vertical="center"/>
      <protection/>
    </xf>
    <xf numFmtId="3" fontId="8" fillId="38" borderId="15" xfId="55" applyNumberFormat="1" applyFont="1" applyFill="1" applyBorder="1" applyAlignment="1" applyProtection="1">
      <alignment horizontal="right" vertical="center"/>
      <protection/>
    </xf>
    <xf numFmtId="3" fontId="8" fillId="34" borderId="15" xfId="55" applyNumberFormat="1" applyFont="1" applyFill="1" applyBorder="1" applyAlignment="1" applyProtection="1">
      <alignment horizontal="right" vertical="center"/>
      <protection/>
    </xf>
    <xf numFmtId="3" fontId="8" fillId="17" borderId="15" xfId="55" applyNumberFormat="1" applyFont="1" applyFill="1" applyBorder="1" applyAlignment="1" applyProtection="1">
      <alignment horizontal="right" vertical="center"/>
      <protection/>
    </xf>
    <xf numFmtId="3" fontId="81" fillId="35" borderId="0" xfId="55" applyNumberFormat="1" applyFont="1" applyFill="1" applyAlignment="1">
      <alignment horizontal="right" vertical="center" wrapText="1"/>
      <protection/>
    </xf>
    <xf numFmtId="3" fontId="2" fillId="0" borderId="0" xfId="55" applyNumberFormat="1" applyAlignment="1">
      <alignment horizontal="left" vertical="center"/>
      <protection/>
    </xf>
    <xf numFmtId="0" fontId="8" fillId="22" borderId="15" xfId="55" applyFont="1" applyFill="1" applyBorder="1" applyAlignment="1">
      <alignment horizontal="left" vertical="center"/>
      <protection/>
    </xf>
    <xf numFmtId="0" fontId="8" fillId="22" borderId="15" xfId="55" applyFont="1" applyFill="1" applyBorder="1" applyAlignment="1">
      <alignment horizontal="left" vertical="center" wrapText="1"/>
      <protection/>
    </xf>
    <xf numFmtId="3" fontId="10" fillId="22" borderId="15" xfId="55" applyNumberFormat="1" applyFont="1" applyFill="1" applyBorder="1" applyAlignment="1">
      <alignment horizontal="right" vertical="center"/>
      <protection/>
    </xf>
    <xf numFmtId="0" fontId="3" fillId="0" borderId="15" xfId="55" applyFont="1" applyBorder="1" applyAlignment="1">
      <alignment horizontal="left" vertical="center"/>
      <protection/>
    </xf>
    <xf numFmtId="0" fontId="3" fillId="0" borderId="15" xfId="55" applyFont="1" applyBorder="1" applyAlignment="1">
      <alignment horizontal="left" vertical="center" wrapText="1"/>
      <protection/>
    </xf>
    <xf numFmtId="3" fontId="83" fillId="0" borderId="15" xfId="55" applyNumberFormat="1" applyFont="1" applyBorder="1" applyAlignment="1" applyProtection="1">
      <alignment horizontal="right" vertical="center"/>
      <protection locked="0"/>
    </xf>
    <xf numFmtId="3" fontId="3" fillId="37" borderId="15" xfId="55" applyNumberFormat="1" applyFont="1" applyFill="1" applyBorder="1" applyAlignment="1" applyProtection="1">
      <alignment horizontal="right" vertical="center"/>
      <protection/>
    </xf>
    <xf numFmtId="3" fontId="3" fillId="38" borderId="15" xfId="55" applyNumberFormat="1" applyFont="1" applyFill="1" applyBorder="1" applyAlignment="1" applyProtection="1">
      <alignment horizontal="right" vertical="center"/>
      <protection/>
    </xf>
    <xf numFmtId="3" fontId="3" fillId="34" borderId="15" xfId="55" applyNumberFormat="1" applyFont="1" applyFill="1" applyBorder="1" applyAlignment="1" applyProtection="1">
      <alignment horizontal="right" vertical="center"/>
      <protection/>
    </xf>
    <xf numFmtId="3" fontId="3" fillId="17" borderId="15" xfId="55" applyNumberFormat="1" applyFont="1" applyFill="1" applyBorder="1" applyAlignment="1" applyProtection="1">
      <alignment horizontal="right" vertical="center"/>
      <protection/>
    </xf>
    <xf numFmtId="3" fontId="84" fillId="35" borderId="0" xfId="55" applyNumberFormat="1" applyFont="1" applyFill="1" applyAlignment="1">
      <alignment horizontal="right" vertical="center" wrapText="1"/>
      <protection/>
    </xf>
    <xf numFmtId="3" fontId="2" fillId="0" borderId="0" xfId="55" applyNumberFormat="1" applyFont="1" applyAlignment="1">
      <alignment horizontal="left" vertical="center"/>
      <protection/>
    </xf>
    <xf numFmtId="0" fontId="2" fillId="0" borderId="0" xfId="55" applyFont="1" applyAlignment="1">
      <alignment horizontal="left" vertical="center"/>
      <protection/>
    </xf>
    <xf numFmtId="3" fontId="10" fillId="22" borderId="15" xfId="55" applyNumberFormat="1" applyFont="1" applyFill="1" applyBorder="1" applyAlignment="1" applyProtection="1">
      <alignment horizontal="right" vertical="center"/>
      <protection locked="0"/>
    </xf>
    <xf numFmtId="3" fontId="13" fillId="22" borderId="15" xfId="55" applyNumberFormat="1" applyFont="1" applyFill="1" applyBorder="1" applyAlignment="1" applyProtection="1">
      <alignment horizontal="right" vertical="center"/>
      <protection locked="0"/>
    </xf>
    <xf numFmtId="3" fontId="10" fillId="22" borderId="15" xfId="55" applyNumberFormat="1" applyFont="1" applyFill="1" applyBorder="1" applyAlignment="1" applyProtection="1">
      <alignment horizontal="right" vertical="center"/>
      <protection/>
    </xf>
    <xf numFmtId="0" fontId="14" fillId="0" borderId="15" xfId="55" applyFont="1" applyFill="1" applyBorder="1" applyAlignment="1">
      <alignment horizontal="left" vertical="center"/>
      <protection/>
    </xf>
    <xf numFmtId="0" fontId="85" fillId="0" borderId="15" xfId="55" applyFont="1" applyFill="1" applyBorder="1" applyAlignment="1">
      <alignment horizontal="left" vertical="center" wrapText="1"/>
      <protection/>
    </xf>
    <xf numFmtId="3" fontId="86" fillId="0" borderId="15" xfId="55" applyNumberFormat="1" applyFont="1" applyFill="1" applyBorder="1" applyAlignment="1" applyProtection="1">
      <alignment horizontal="right" vertical="center"/>
      <protection locked="0"/>
    </xf>
    <xf numFmtId="3" fontId="14" fillId="37" borderId="15" xfId="55" applyNumberFormat="1" applyFont="1" applyFill="1" applyBorder="1" applyAlignment="1" applyProtection="1">
      <alignment horizontal="right" vertical="center"/>
      <protection/>
    </xf>
    <xf numFmtId="3" fontId="14" fillId="38" borderId="15" xfId="55" applyNumberFormat="1" applyFont="1" applyFill="1" applyBorder="1" applyAlignment="1" applyProtection="1">
      <alignment horizontal="right" vertical="center"/>
      <protection/>
    </xf>
    <xf numFmtId="3" fontId="14" fillId="34" borderId="15" xfId="55" applyNumberFormat="1" applyFont="1" applyFill="1" applyBorder="1" applyAlignment="1" applyProtection="1">
      <alignment horizontal="right" vertical="center"/>
      <protection/>
    </xf>
    <xf numFmtId="3" fontId="14" fillId="17" borderId="15" xfId="55" applyNumberFormat="1" applyFont="1" applyFill="1" applyBorder="1" applyAlignment="1" applyProtection="1">
      <alignment horizontal="right" vertical="center"/>
      <protection/>
    </xf>
    <xf numFmtId="3" fontId="87" fillId="35" borderId="0" xfId="55" applyNumberFormat="1" applyFont="1" applyFill="1" applyAlignment="1">
      <alignment horizontal="right" vertical="center" wrapText="1"/>
      <protection/>
    </xf>
    <xf numFmtId="3" fontId="15" fillId="0" borderId="0" xfId="55" applyNumberFormat="1" applyFont="1" applyFill="1" applyAlignment="1">
      <alignment horizontal="left" vertical="center"/>
      <protection/>
    </xf>
    <xf numFmtId="0" fontId="15" fillId="0" borderId="0" xfId="55" applyFont="1" applyFill="1" applyAlignment="1">
      <alignment horizontal="left" vertical="center"/>
      <protection/>
    </xf>
    <xf numFmtId="3" fontId="2" fillId="0" borderId="15" xfId="55" applyNumberFormat="1" applyFont="1" applyBorder="1" applyAlignment="1" applyProtection="1">
      <alignment horizontal="right" vertical="center"/>
      <protection locked="0"/>
    </xf>
    <xf numFmtId="3" fontId="16" fillId="0" borderId="15" xfId="55" applyNumberFormat="1" applyFont="1" applyBorder="1" applyAlignment="1" applyProtection="1">
      <alignment horizontal="right" vertical="center"/>
      <protection locked="0"/>
    </xf>
    <xf numFmtId="3" fontId="2" fillId="0" borderId="15" xfId="55" applyNumberFormat="1" applyFont="1" applyBorder="1" applyAlignment="1" applyProtection="1">
      <alignment horizontal="right" vertical="center"/>
      <protection/>
    </xf>
    <xf numFmtId="0" fontId="14" fillId="0" borderId="15" xfId="55" applyFont="1" applyBorder="1" applyAlignment="1">
      <alignment horizontal="left" vertical="center"/>
      <protection/>
    </xf>
    <xf numFmtId="3" fontId="15" fillId="0" borderId="0" xfId="55" applyNumberFormat="1" applyFont="1" applyAlignment="1">
      <alignment horizontal="left" vertical="center"/>
      <protection/>
    </xf>
    <xf numFmtId="0" fontId="15" fillId="0" borderId="0" xfId="55" applyFont="1" applyAlignment="1">
      <alignment horizontal="left" vertical="center"/>
      <protection/>
    </xf>
    <xf numFmtId="0" fontId="88" fillId="0" borderId="15" xfId="55" applyFont="1" applyBorder="1" applyAlignment="1">
      <alignment horizontal="left" vertical="center"/>
      <protection/>
    </xf>
    <xf numFmtId="0" fontId="88" fillId="0" borderId="15" xfId="55" applyFont="1" applyBorder="1" applyAlignment="1">
      <alignment horizontal="left" vertical="center" wrapText="1"/>
      <protection/>
    </xf>
    <xf numFmtId="3" fontId="17" fillId="37" borderId="15" xfId="55" applyNumberFormat="1" applyFont="1" applyFill="1" applyBorder="1" applyAlignment="1" applyProtection="1">
      <alignment horizontal="right" vertical="center"/>
      <protection/>
    </xf>
    <xf numFmtId="3" fontId="17" fillId="38" borderId="15" xfId="55" applyNumberFormat="1" applyFont="1" applyFill="1" applyBorder="1" applyAlignment="1" applyProtection="1">
      <alignment horizontal="right" vertical="center"/>
      <protection/>
    </xf>
    <xf numFmtId="3" fontId="17" fillId="34" borderId="15" xfId="55" applyNumberFormat="1" applyFont="1" applyFill="1" applyBorder="1" applyAlignment="1" applyProtection="1">
      <alignment horizontal="right" vertical="center"/>
      <protection/>
    </xf>
    <xf numFmtId="3" fontId="89" fillId="35" borderId="0" xfId="55" applyNumberFormat="1" applyFont="1" applyFill="1" applyAlignment="1">
      <alignment horizontal="right" vertical="center" wrapText="1"/>
      <protection/>
    </xf>
    <xf numFmtId="3" fontId="83" fillId="0" borderId="15" xfId="55" applyNumberFormat="1" applyFont="1" applyBorder="1" applyAlignment="1" applyProtection="1">
      <alignment horizontal="right" vertical="center"/>
      <protection/>
    </xf>
    <xf numFmtId="0" fontId="90" fillId="0" borderId="15" xfId="55" applyFont="1" applyBorder="1" applyAlignment="1">
      <alignment horizontal="left" vertical="center" wrapText="1"/>
      <protection/>
    </xf>
    <xf numFmtId="3" fontId="2" fillId="0" borderId="0" xfId="55" applyNumberFormat="1" applyAlignment="1">
      <alignment horizontal="right" vertical="center"/>
      <protection/>
    </xf>
    <xf numFmtId="0" fontId="91" fillId="39" borderId="0" xfId="55" applyFont="1" applyFill="1" applyAlignment="1">
      <alignment horizontal="left" vertical="center" wrapText="1"/>
      <protection/>
    </xf>
    <xf numFmtId="3" fontId="92" fillId="39" borderId="0" xfId="55" applyNumberFormat="1" applyFont="1" applyFill="1" applyAlignment="1">
      <alignment horizontal="right" vertical="center"/>
      <protection/>
    </xf>
    <xf numFmtId="0" fontId="81" fillId="40" borderId="23" xfId="55" applyFont="1" applyFill="1" applyBorder="1" applyAlignment="1">
      <alignment horizontal="left" vertical="center"/>
      <protection/>
    </xf>
    <xf numFmtId="0" fontId="81" fillId="40" borderId="23" xfId="55" applyFont="1" applyFill="1" applyBorder="1" applyAlignment="1">
      <alignment horizontal="left" vertical="center" wrapText="1"/>
      <protection/>
    </xf>
    <xf numFmtId="3" fontId="81" fillId="40" borderId="23" xfId="55" applyNumberFormat="1" applyFont="1" applyFill="1" applyBorder="1" applyAlignment="1">
      <alignment horizontal="right" vertical="center"/>
      <protection/>
    </xf>
    <xf numFmtId="3" fontId="7" fillId="0" borderId="0" xfId="55" applyNumberFormat="1" applyFont="1" applyAlignment="1">
      <alignment horizontal="left" vertical="center"/>
      <protection/>
    </xf>
    <xf numFmtId="0" fontId="7" fillId="0" borderId="0" xfId="55" applyFont="1" applyAlignment="1">
      <alignment horizontal="left" vertical="center"/>
      <protection/>
    </xf>
    <xf numFmtId="0" fontId="81" fillId="0" borderId="0" xfId="55" applyFont="1" applyFill="1" applyBorder="1" applyAlignment="1">
      <alignment horizontal="left" vertical="center"/>
      <protection/>
    </xf>
    <xf numFmtId="0" fontId="81" fillId="0" borderId="0" xfId="55" applyFont="1" applyFill="1" applyBorder="1" applyAlignment="1">
      <alignment horizontal="left" vertical="center" wrapText="1"/>
      <protection/>
    </xf>
    <xf numFmtId="3" fontId="81"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81" fillId="0" borderId="24" xfId="55" applyFont="1" applyFill="1" applyBorder="1" applyAlignment="1">
      <alignment horizontal="left" vertical="center" wrapText="1"/>
      <protection/>
    </xf>
    <xf numFmtId="0" fontId="81" fillId="40" borderId="24" xfId="55" applyFont="1" applyFill="1" applyBorder="1" applyAlignment="1">
      <alignment horizontal="left" vertical="center" wrapText="1"/>
      <protection/>
    </xf>
    <xf numFmtId="3" fontId="81" fillId="40" borderId="24" xfId="55" applyNumberFormat="1" applyFont="1" applyFill="1" applyBorder="1" applyAlignment="1">
      <alignment horizontal="right" vertical="center" wrapText="1"/>
      <protection/>
    </xf>
    <xf numFmtId="0" fontId="81" fillId="0" borderId="23" xfId="55" applyFont="1" applyFill="1" applyBorder="1" applyAlignment="1">
      <alignment horizontal="left" vertical="center"/>
      <protection/>
    </xf>
    <xf numFmtId="0" fontId="81" fillId="41" borderId="23" xfId="55" applyFont="1" applyFill="1" applyBorder="1" applyAlignment="1">
      <alignment horizontal="left" vertical="center" wrapText="1"/>
      <protection/>
    </xf>
    <xf numFmtId="3" fontId="81" fillId="41" borderId="23" xfId="55" applyNumberFormat="1" applyFont="1" applyFill="1" applyBorder="1" applyAlignment="1">
      <alignment horizontal="right" vertical="center"/>
      <protection/>
    </xf>
    <xf numFmtId="0" fontId="2" fillId="0" borderId="0" xfId="55" applyAlignment="1">
      <alignment horizontal="right" vertical="center"/>
      <protection/>
    </xf>
    <xf numFmtId="0" fontId="81" fillId="35" borderId="0" xfId="55" applyFont="1" applyFill="1" applyAlignment="1">
      <alignment horizontal="right" vertical="center" wrapText="1"/>
      <protection/>
    </xf>
    <xf numFmtId="0" fontId="8" fillId="38" borderId="0" xfId="55" applyNumberFormat="1" applyFont="1" applyFill="1" applyAlignment="1">
      <alignment horizontal="center" vertical="center"/>
      <protection/>
    </xf>
    <xf numFmtId="0" fontId="8" fillId="34" borderId="0" xfId="55" applyNumberFormat="1" applyFont="1" applyFill="1" applyAlignment="1">
      <alignment horizontal="center" vertical="center"/>
      <protection/>
    </xf>
    <xf numFmtId="0" fontId="8" fillId="17" borderId="0" xfId="55" applyNumberFormat="1" applyFont="1" applyFill="1" applyAlignment="1">
      <alignment horizontal="center" vertical="center"/>
      <protection/>
    </xf>
    <xf numFmtId="0" fontId="8" fillId="38" borderId="0" xfId="55" applyFont="1" applyFill="1" applyBorder="1" applyAlignment="1" applyProtection="1">
      <alignment horizontal="right" vertical="center"/>
      <protection/>
    </xf>
    <xf numFmtId="0" fontId="8" fillId="34" borderId="0" xfId="55" applyFont="1" applyFill="1" applyBorder="1" applyAlignment="1" applyProtection="1">
      <alignment horizontal="right" vertical="center"/>
      <protection/>
    </xf>
    <xf numFmtId="0" fontId="8" fillId="17" borderId="0" xfId="55" applyFont="1" applyFill="1" applyBorder="1" applyAlignment="1" applyProtection="1">
      <alignment horizontal="center" vertical="center" wrapText="1"/>
      <protection/>
    </xf>
    <xf numFmtId="0" fontId="81" fillId="35" borderId="0" xfId="55" applyFont="1" applyFill="1" applyAlignment="1">
      <alignment horizontal="right" vertical="top" wrapText="1"/>
      <protection/>
    </xf>
    <xf numFmtId="3" fontId="8" fillId="38" borderId="24" xfId="55" applyNumberFormat="1" applyFont="1" applyFill="1" applyBorder="1" applyAlignment="1" applyProtection="1">
      <alignment horizontal="right" vertical="center"/>
      <protection/>
    </xf>
    <xf numFmtId="3" fontId="17" fillId="17" borderId="15" xfId="55" applyNumberFormat="1" applyFont="1" applyFill="1" applyBorder="1" applyAlignment="1" applyProtection="1">
      <alignment horizontal="right" vertical="center"/>
      <protection/>
    </xf>
    <xf numFmtId="3" fontId="8" fillId="7" borderId="15" xfId="55" applyNumberFormat="1" applyFont="1" applyFill="1" applyBorder="1" applyAlignment="1" applyProtection="1">
      <alignment horizontal="right" vertical="center"/>
      <protection locked="0"/>
    </xf>
    <xf numFmtId="3" fontId="8" fillId="7" borderId="15" xfId="55" applyNumberFormat="1" applyFont="1" applyFill="1" applyBorder="1" applyAlignment="1">
      <alignment horizontal="right" vertical="center"/>
      <protection/>
    </xf>
    <xf numFmtId="3" fontId="2" fillId="0" borderId="15" xfId="55" applyNumberFormat="1" applyBorder="1" applyAlignment="1" applyProtection="1">
      <alignment horizontal="right" vertical="center"/>
      <protection locked="0"/>
    </xf>
    <xf numFmtId="0" fontId="3" fillId="22" borderId="15" xfId="55" applyFont="1" applyFill="1" applyBorder="1" applyAlignment="1">
      <alignment horizontal="left" vertical="center"/>
      <protection/>
    </xf>
    <xf numFmtId="0" fontId="3" fillId="22" borderId="15" xfId="55" applyFont="1" applyFill="1" applyBorder="1" applyAlignment="1">
      <alignment horizontal="left" vertical="center" wrapText="1"/>
      <protection/>
    </xf>
    <xf numFmtId="3" fontId="2" fillId="22" borderId="15" xfId="55" applyNumberFormat="1" applyFont="1" applyFill="1" applyBorder="1" applyAlignment="1" applyProtection="1">
      <alignment horizontal="right" vertical="center"/>
      <protection locked="0"/>
    </xf>
    <xf numFmtId="0" fontId="3" fillId="0" borderId="15" xfId="55" applyFont="1" applyFill="1" applyBorder="1" applyAlignment="1">
      <alignment horizontal="left" vertical="center"/>
      <protection/>
    </xf>
    <xf numFmtId="3" fontId="2" fillId="0" borderId="15" xfId="55" applyNumberFormat="1" applyFont="1" applyFill="1" applyBorder="1" applyAlignment="1">
      <alignment horizontal="right" vertical="center"/>
      <protection/>
    </xf>
    <xf numFmtId="0" fontId="88" fillId="0" borderId="15" xfId="55" applyFont="1" applyFill="1" applyBorder="1" applyAlignment="1">
      <alignment horizontal="left" vertical="center"/>
      <protection/>
    </xf>
    <xf numFmtId="0" fontId="88" fillId="0" borderId="15" xfId="55" applyFont="1" applyFill="1" applyBorder="1" applyAlignment="1">
      <alignment horizontal="left" vertical="center" wrapText="1"/>
      <protection/>
    </xf>
    <xf numFmtId="3" fontId="83" fillId="0" borderId="15" xfId="55" applyNumberFormat="1" applyFont="1" applyFill="1" applyBorder="1" applyAlignment="1" applyProtection="1">
      <alignment horizontal="right" vertical="center"/>
      <protection locked="0"/>
    </xf>
    <xf numFmtId="0" fontId="3" fillId="0" borderId="15" xfId="55" applyFont="1" applyFill="1" applyBorder="1" applyAlignment="1">
      <alignment horizontal="left" vertical="center" wrapText="1"/>
      <protection/>
    </xf>
    <xf numFmtId="3" fontId="2" fillId="0" borderId="15" xfId="55" applyNumberFormat="1" applyFont="1" applyFill="1" applyBorder="1" applyAlignment="1" applyProtection="1">
      <alignment horizontal="right" vertical="center"/>
      <protection locked="0"/>
    </xf>
    <xf numFmtId="0" fontId="81" fillId="40" borderId="15" xfId="55" applyFont="1" applyFill="1" applyBorder="1" applyAlignment="1">
      <alignment horizontal="left" vertical="center"/>
      <protection/>
    </xf>
    <xf numFmtId="0" fontId="81" fillId="40" borderId="15" xfId="55" applyFont="1" applyFill="1" applyBorder="1" applyAlignment="1">
      <alignment horizontal="left" vertical="center" wrapText="1"/>
      <protection/>
    </xf>
    <xf numFmtId="3" fontId="81" fillId="40" borderId="15" xfId="55" applyNumberFormat="1" applyFont="1" applyFill="1" applyBorder="1" applyAlignment="1">
      <alignment horizontal="right" vertical="center"/>
      <protection/>
    </xf>
    <xf numFmtId="0" fontId="81" fillId="0" borderId="0" xfId="55" applyFont="1" applyFill="1" applyBorder="1" applyAlignment="1">
      <alignment horizontal="right" vertical="center"/>
      <protection/>
    </xf>
    <xf numFmtId="0" fontId="2" fillId="0" borderId="0" xfId="55" applyAlignment="1">
      <alignment horizontal="center" vertical="center"/>
      <protection/>
    </xf>
    <xf numFmtId="0" fontId="15" fillId="0" borderId="0" xfId="58" applyFont="1">
      <alignment/>
      <protection/>
    </xf>
    <xf numFmtId="0" fontId="6" fillId="0" borderId="0" xfId="58" applyFont="1" applyFill="1" applyBorder="1">
      <alignment/>
      <protection/>
    </xf>
    <xf numFmtId="0" fontId="26" fillId="0" borderId="0" xfId="58" applyFont="1" applyFill="1" applyBorder="1" applyAlignment="1">
      <alignment vertical="center" wrapText="1"/>
      <protection/>
    </xf>
    <xf numFmtId="0" fontId="27" fillId="0" borderId="0" xfId="58" applyFont="1" applyFill="1" applyBorder="1" applyAlignment="1">
      <alignment/>
      <protection/>
    </xf>
    <xf numFmtId="0" fontId="4" fillId="0" borderId="0" xfId="58" applyFont="1" applyFill="1" applyBorder="1" applyAlignment="1">
      <alignment/>
      <protection/>
    </xf>
    <xf numFmtId="0" fontId="7" fillId="0" borderId="0" xfId="58" applyFont="1" applyFill="1" applyBorder="1" applyAlignment="1">
      <alignment horizontal="center" vertical="center" wrapText="1"/>
      <protection/>
    </xf>
    <xf numFmtId="0" fontId="7" fillId="0" borderId="0" xfId="58" applyFont="1" applyFill="1" applyBorder="1" applyAlignment="1">
      <alignment vertical="center" wrapText="1"/>
      <protection/>
    </xf>
    <xf numFmtId="0" fontId="28" fillId="0" borderId="0" xfId="58" applyFont="1" applyFill="1" applyBorder="1">
      <alignment/>
      <protection/>
    </xf>
    <xf numFmtId="0" fontId="27" fillId="0" borderId="0" xfId="58" applyFont="1" applyFill="1" applyBorder="1" applyAlignment="1">
      <alignment horizontal="right"/>
      <protection/>
    </xf>
    <xf numFmtId="0" fontId="29" fillId="42" borderId="10" xfId="56" applyFont="1" applyFill="1" applyBorder="1" applyAlignment="1">
      <alignment horizontal="center" vertical="center" wrapText="1"/>
      <protection/>
    </xf>
    <xf numFmtId="0" fontId="29" fillId="42" borderId="12" xfId="56" applyFont="1" applyFill="1" applyBorder="1" applyAlignment="1">
      <alignment horizontal="center" vertical="center"/>
      <protection/>
    </xf>
    <xf numFmtId="0" fontId="29" fillId="42" borderId="12" xfId="56" applyFont="1" applyFill="1" applyBorder="1" applyAlignment="1">
      <alignment horizontal="center" vertical="center" wrapText="1"/>
      <protection/>
    </xf>
    <xf numFmtId="0" fontId="29" fillId="42" borderId="13" xfId="56" applyFont="1" applyFill="1" applyBorder="1" applyAlignment="1">
      <alignment horizontal="center" vertical="center" wrapText="1"/>
      <protection/>
    </xf>
    <xf numFmtId="0" fontId="12" fillId="0" borderId="14" xfId="56" applyFont="1" applyBorder="1" applyAlignment="1">
      <alignment horizontal="center" vertical="center"/>
      <protection/>
    </xf>
    <xf numFmtId="0" fontId="2" fillId="0" borderId="15" xfId="58" applyBorder="1" applyAlignment="1">
      <alignment vertical="center" wrapText="1"/>
      <protection/>
    </xf>
    <xf numFmtId="3" fontId="12" fillId="0" borderId="15" xfId="56" applyNumberFormat="1" applyFont="1" applyBorder="1" applyAlignment="1">
      <alignment horizontal="right" vertical="center"/>
      <protection/>
    </xf>
    <xf numFmtId="0" fontId="15" fillId="0" borderId="0" xfId="58" applyFont="1" applyFill="1">
      <alignment/>
      <protection/>
    </xf>
    <xf numFmtId="0" fontId="2" fillId="0" borderId="0" xfId="58" applyFill="1">
      <alignment/>
      <protection/>
    </xf>
    <xf numFmtId="3" fontId="12" fillId="0" borderId="16" xfId="56" applyNumberFormat="1" applyFont="1" applyBorder="1" applyAlignment="1">
      <alignment horizontal="right" vertical="center"/>
      <protection/>
    </xf>
    <xf numFmtId="0" fontId="0" fillId="0" borderId="15" xfId="58" applyFont="1" applyBorder="1" applyAlignment="1">
      <alignment vertical="center" wrapText="1"/>
      <protection/>
    </xf>
    <xf numFmtId="0" fontId="15" fillId="0" borderId="0" xfId="58" applyFont="1" applyAlignment="1">
      <alignment vertical="center"/>
      <protection/>
    </xf>
    <xf numFmtId="0" fontId="2" fillId="0" borderId="0" xfId="58" applyAlignment="1">
      <alignment vertical="center"/>
      <protection/>
    </xf>
    <xf numFmtId="0" fontId="12" fillId="42" borderId="25" xfId="56" applyFont="1" applyFill="1" applyBorder="1" applyAlignment="1">
      <alignment horizontal="center" vertical="center"/>
      <protection/>
    </xf>
    <xf numFmtId="0" fontId="29" fillId="42" borderId="19" xfId="56" applyFont="1" applyFill="1" applyBorder="1" applyAlignment="1">
      <alignment vertical="center"/>
      <protection/>
    </xf>
    <xf numFmtId="3" fontId="29" fillId="42" borderId="19" xfId="56" applyNumberFormat="1" applyFont="1" applyFill="1" applyBorder="1" applyAlignment="1">
      <alignment horizontal="right" vertical="center"/>
      <protection/>
    </xf>
    <xf numFmtId="0" fontId="7" fillId="0" borderId="0" xfId="58" applyFont="1" applyFill="1" applyBorder="1" applyAlignment="1">
      <alignment horizontal="center" vertical="center" wrapText="1"/>
      <protection/>
    </xf>
    <xf numFmtId="0" fontId="8" fillId="37" borderId="0" xfId="55" applyFont="1" applyFill="1" applyAlignment="1">
      <alignment horizontal="center" vertical="center"/>
      <protection/>
    </xf>
    <xf numFmtId="0" fontId="8" fillId="38" borderId="0" xfId="55" applyFont="1" applyFill="1" applyAlignment="1">
      <alignment horizontal="center" vertical="center"/>
      <protection/>
    </xf>
    <xf numFmtId="0" fontId="2" fillId="38" borderId="0" xfId="55" applyFill="1" applyAlignment="1">
      <alignment horizontal="center" vertical="center"/>
      <protection/>
    </xf>
    <xf numFmtId="0" fontId="8" fillId="34" borderId="0" xfId="55" applyFont="1" applyFill="1" applyAlignment="1">
      <alignment horizontal="center" vertical="center"/>
      <protection/>
    </xf>
    <xf numFmtId="0" fontId="8" fillId="17" borderId="0" xfId="55" applyFont="1" applyFill="1" applyAlignment="1">
      <alignment horizontal="center" vertical="center"/>
      <protection/>
    </xf>
    <xf numFmtId="0" fontId="7" fillId="0" borderId="0" xfId="58" applyFont="1" applyAlignment="1">
      <alignment horizontal="center"/>
      <protection/>
    </xf>
    <xf numFmtId="0" fontId="9" fillId="0" borderId="0" xfId="58" applyFont="1" applyBorder="1" applyAlignment="1">
      <alignment horizontal="right"/>
      <protection/>
    </xf>
    <xf numFmtId="0" fontId="8" fillId="0" borderId="0" xfId="58" applyFont="1" applyBorder="1" applyAlignment="1">
      <alignment horizontal="center"/>
      <protection/>
    </xf>
    <xf numFmtId="0" fontId="8" fillId="0" borderId="21" xfId="58" applyFont="1" applyBorder="1" applyAlignment="1">
      <alignment horizontal="center"/>
      <protection/>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2" xfId="55"/>
    <cellStyle name="Normál 2 2" xfId="56"/>
    <cellStyle name="Normál 3" xfId="57"/>
    <cellStyle name="Normál_2008_evi_ktgv_mellekletei"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3</xdr:row>
      <xdr:rowOff>542925</xdr:rowOff>
    </xdr:from>
    <xdr:to>
      <xdr:col>1</xdr:col>
      <xdr:colOff>1504950</xdr:colOff>
      <xdr:row>3</xdr:row>
      <xdr:rowOff>828675</xdr:rowOff>
    </xdr:to>
    <xdr:sp>
      <xdr:nvSpPr>
        <xdr:cNvPr id="1" name="Egyenes összekötő nyíllal 1"/>
        <xdr:cNvSpPr>
          <a:spLocks/>
        </xdr:cNvSpPr>
      </xdr:nvSpPr>
      <xdr:spPr>
        <a:xfrm>
          <a:off x="2047875" y="1285875"/>
          <a:ext cx="0" cy="285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3324225</xdr:colOff>
      <xdr:row>2</xdr:row>
      <xdr:rowOff>171450</xdr:rowOff>
    </xdr:from>
    <xdr:to>
      <xdr:col>1</xdr:col>
      <xdr:colOff>3524250</xdr:colOff>
      <xdr:row>2</xdr:row>
      <xdr:rowOff>180975</xdr:rowOff>
    </xdr:to>
    <xdr:sp>
      <xdr:nvSpPr>
        <xdr:cNvPr id="2" name="Egyenes összekötő nyíllal 2"/>
        <xdr:cNvSpPr>
          <a:spLocks/>
        </xdr:cNvSpPr>
      </xdr:nvSpPr>
      <xdr:spPr>
        <a:xfrm>
          <a:off x="3867150" y="590550"/>
          <a:ext cx="2000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1504950</xdr:colOff>
      <xdr:row>119</xdr:row>
      <xdr:rowOff>542925</xdr:rowOff>
    </xdr:from>
    <xdr:to>
      <xdr:col>1</xdr:col>
      <xdr:colOff>1504950</xdr:colOff>
      <xdr:row>119</xdr:row>
      <xdr:rowOff>828675</xdr:rowOff>
    </xdr:to>
    <xdr:sp>
      <xdr:nvSpPr>
        <xdr:cNvPr id="3" name="Egyenes összekötő nyíllal 3"/>
        <xdr:cNvSpPr>
          <a:spLocks/>
        </xdr:cNvSpPr>
      </xdr:nvSpPr>
      <xdr:spPr>
        <a:xfrm>
          <a:off x="2047875" y="39900225"/>
          <a:ext cx="0" cy="285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3324225</xdr:colOff>
      <xdr:row>118</xdr:row>
      <xdr:rowOff>171450</xdr:rowOff>
    </xdr:from>
    <xdr:to>
      <xdr:col>1</xdr:col>
      <xdr:colOff>3524250</xdr:colOff>
      <xdr:row>118</xdr:row>
      <xdr:rowOff>180975</xdr:rowOff>
    </xdr:to>
    <xdr:sp>
      <xdr:nvSpPr>
        <xdr:cNvPr id="4" name="Egyenes összekötő nyíllal 4"/>
        <xdr:cNvSpPr>
          <a:spLocks/>
        </xdr:cNvSpPr>
      </xdr:nvSpPr>
      <xdr:spPr>
        <a:xfrm>
          <a:off x="3867150" y="39204900"/>
          <a:ext cx="2000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_2_ktgvi_rendelet_melleklete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m_osszesitett_ktgv"/>
      <sheetName val="2m_ei_célszerinti_bontás"/>
      <sheetName val="3m_Civilház"/>
      <sheetName val="4m_Óvoda"/>
      <sheetName val="5m_Hivatal"/>
      <sheetName val="6m_Önk-i_intézményi_ktgv."/>
      <sheetName val="7m_engedélyezett_lsz"/>
      <sheetName val="8m_felhalmozási_kiadások"/>
      <sheetName val="9m_EU"/>
      <sheetName val="közvetett tám"/>
      <sheetName val="ei_felh_ütemterv"/>
      <sheetName val="részletező tábla_01_01"/>
      <sheetName val="részletező tábla eredeti"/>
    </sheetNames>
    <sheetDataSet>
      <sheetData sheetId="11">
        <row r="5">
          <cell r="A5" t="str">
            <v>B1</v>
          </cell>
          <cell r="B5" t="str">
            <v>Működési célú támogatások államháztartáson belülről</v>
          </cell>
          <cell r="BL5">
            <v>152126.622</v>
          </cell>
        </row>
        <row r="18">
          <cell r="A18" t="str">
            <v>B2</v>
          </cell>
          <cell r="B18" t="str">
            <v>Felhalmozási célú támogatások államháztartáson belülről</v>
          </cell>
          <cell r="BL18">
            <v>345946</v>
          </cell>
        </row>
        <row r="24">
          <cell r="A24" t="str">
            <v>B3</v>
          </cell>
          <cell r="B24" t="str">
            <v>Közhatalmi bevételek</v>
          </cell>
          <cell r="BL24">
            <v>96280</v>
          </cell>
        </row>
        <row r="51">
          <cell r="A51" t="str">
            <v>B4</v>
          </cell>
          <cell r="B51" t="str">
            <v>Működési bevételek</v>
          </cell>
          <cell r="BL51">
            <v>104112</v>
          </cell>
        </row>
        <row r="62">
          <cell r="A62" t="str">
            <v>B5</v>
          </cell>
          <cell r="B62" t="str">
            <v>Felhalmozási bevételek</v>
          </cell>
          <cell r="BL62">
            <v>13236</v>
          </cell>
        </row>
        <row r="68">
          <cell r="A68" t="str">
            <v>B6</v>
          </cell>
          <cell r="B68" t="str">
            <v>Működési célú átvett pénzeszközök</v>
          </cell>
          <cell r="BL68">
            <v>663</v>
          </cell>
        </row>
        <row r="72">
          <cell r="A72" t="str">
            <v>B7</v>
          </cell>
          <cell r="B72" t="str">
            <v>Felhalmozási célú átvett pénzeszközök</v>
          </cell>
          <cell r="BL72">
            <v>4568</v>
          </cell>
        </row>
        <row r="76">
          <cell r="A76" t="str">
            <v>B8</v>
          </cell>
          <cell r="B76" t="str">
            <v>Finanszírozási bevételek</v>
          </cell>
          <cell r="BL76">
            <v>215496</v>
          </cell>
        </row>
        <row r="96">
          <cell r="BL96">
            <v>161189</v>
          </cell>
        </row>
        <row r="121">
          <cell r="A121" t="str">
            <v>K1</v>
          </cell>
          <cell r="B121" t="str">
            <v>Személyi juttatások</v>
          </cell>
          <cell r="BL121">
            <v>105634</v>
          </cell>
        </row>
        <row r="140">
          <cell r="A140" t="str">
            <v>K2</v>
          </cell>
          <cell r="B140" t="str">
            <v>Munkaadókat terhelő járulékok és szociális hozzájárulási adó</v>
          </cell>
          <cell r="BL140">
            <v>28771</v>
          </cell>
        </row>
        <row r="141">
          <cell r="A141" t="str">
            <v>K3</v>
          </cell>
          <cell r="B141" t="str">
            <v>Dologi kiadások</v>
          </cell>
          <cell r="BL141">
            <v>134185</v>
          </cell>
        </row>
        <row r="166">
          <cell r="A166" t="str">
            <v>K4</v>
          </cell>
          <cell r="B166" t="str">
            <v>Ellátottak pénzbeli juttatásai</v>
          </cell>
          <cell r="BL166">
            <v>24545</v>
          </cell>
        </row>
        <row r="175">
          <cell r="A175" t="str">
            <v>K5</v>
          </cell>
          <cell r="B175" t="str">
            <v>Egyéb működési célú kiadások</v>
          </cell>
          <cell r="BL175">
            <v>110406</v>
          </cell>
        </row>
        <row r="190">
          <cell r="A190" t="str">
            <v>K6</v>
          </cell>
          <cell r="B190" t="str">
            <v>Beruházások</v>
          </cell>
          <cell r="BL190">
            <v>362023</v>
          </cell>
        </row>
        <row r="198">
          <cell r="A198" t="str">
            <v>K7</v>
          </cell>
          <cell r="B198" t="str">
            <v>Felújítások</v>
          </cell>
          <cell r="BL198">
            <v>0</v>
          </cell>
        </row>
        <row r="203">
          <cell r="A203" t="str">
            <v>K8</v>
          </cell>
          <cell r="B203" t="str">
            <v>Egyéb felhalmozási célú kiadások</v>
          </cell>
          <cell r="BL203">
            <v>5675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rszakfössz"/>
      <sheetName val="szocszakf"/>
      <sheetName val="ellenőr"/>
      <sheetName val="szemeredeti"/>
    </sheetNames>
    <sheetDataSet>
      <sheetData sheetId="3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unka35">
    <tabColor theme="0" tint="-0.3499799966812134"/>
  </sheetPr>
  <dimension ref="A1:L38"/>
  <sheetViews>
    <sheetView showZeros="0" view="pageBreakPreview" zoomScaleSheetLayoutView="100" zoomScalePageLayoutView="0" workbookViewId="0" topLeftCell="A4">
      <selection activeCell="D14" sqref="D14"/>
    </sheetView>
  </sheetViews>
  <sheetFormatPr defaultColWidth="9.140625" defaultRowHeight="15"/>
  <cols>
    <col min="1" max="1" width="19.00390625" style="1" customWidth="1"/>
    <col min="2" max="2" width="32.140625" style="164" customWidth="1"/>
    <col min="3" max="3" width="24.8515625" style="164" customWidth="1"/>
    <col min="4" max="4" width="26.57421875" style="164" customWidth="1"/>
    <col min="5" max="9" width="13.140625" style="164" customWidth="1"/>
    <col min="10" max="11" width="13.140625" style="1" customWidth="1"/>
    <col min="12" max="16384" width="9.140625" style="1" customWidth="1"/>
  </cols>
  <sheetData>
    <row r="1" ht="12.75">
      <c r="D1" s="6"/>
    </row>
    <row r="2" spans="2:11" s="165" customFormat="1" ht="16.5" customHeight="1">
      <c r="B2" s="166"/>
      <c r="C2" s="166"/>
      <c r="D2" s="6"/>
      <c r="E2" s="166"/>
      <c r="F2" s="166"/>
      <c r="G2" s="166"/>
      <c r="H2" s="166"/>
      <c r="I2" s="166"/>
      <c r="J2" s="167"/>
      <c r="K2" s="168"/>
    </row>
    <row r="3" spans="1:12" s="171" customFormat="1" ht="68.25" customHeight="1">
      <c r="A3" s="189" t="s">
        <v>557</v>
      </c>
      <c r="B3" s="189"/>
      <c r="C3" s="189"/>
      <c r="D3" s="189"/>
      <c r="E3" s="170"/>
      <c r="F3" s="170"/>
      <c r="G3" s="170"/>
      <c r="H3" s="170"/>
      <c r="I3" s="170"/>
      <c r="J3" s="170"/>
      <c r="K3" s="170"/>
      <c r="L3" s="170"/>
    </row>
    <row r="4" spans="1:12" s="171" customFormat="1" ht="24.75" customHeight="1" thickBot="1">
      <c r="A4" s="169"/>
      <c r="B4" s="169"/>
      <c r="C4" s="169"/>
      <c r="D4" s="172" t="s">
        <v>558</v>
      </c>
      <c r="E4" s="170"/>
      <c r="F4" s="170"/>
      <c r="G4" s="170"/>
      <c r="H4" s="170"/>
      <c r="I4" s="170"/>
      <c r="J4" s="170"/>
      <c r="K4" s="170"/>
      <c r="L4" s="170"/>
    </row>
    <row r="5" spans="1:4" ht="25.5">
      <c r="A5" s="173" t="s">
        <v>559</v>
      </c>
      <c r="B5" s="174" t="s">
        <v>560</v>
      </c>
      <c r="C5" s="175" t="s">
        <v>561</v>
      </c>
      <c r="D5" s="176" t="s">
        <v>562</v>
      </c>
    </row>
    <row r="6" spans="1:9" s="181" customFormat="1" ht="63.75">
      <c r="A6" s="177" t="s">
        <v>563</v>
      </c>
      <c r="B6" s="178" t="s">
        <v>564</v>
      </c>
      <c r="C6" s="179" t="s">
        <v>565</v>
      </c>
      <c r="D6" s="179" t="s">
        <v>566</v>
      </c>
      <c r="E6" s="180"/>
      <c r="F6" s="180"/>
      <c r="G6" s="180"/>
      <c r="H6" s="180"/>
      <c r="I6" s="180"/>
    </row>
    <row r="7" spans="1:4" ht="47.25" customHeight="1">
      <c r="A7" s="177" t="s">
        <v>567</v>
      </c>
      <c r="B7" s="178" t="s">
        <v>568</v>
      </c>
      <c r="C7" s="179"/>
      <c r="D7" s="182"/>
    </row>
    <row r="8" spans="1:9" s="185" customFormat="1" ht="49.5" customHeight="1">
      <c r="A8" s="177" t="s">
        <v>569</v>
      </c>
      <c r="B8" s="183" t="s">
        <v>570</v>
      </c>
      <c r="C8" s="179">
        <v>61</v>
      </c>
      <c r="D8" s="182">
        <v>58</v>
      </c>
      <c r="E8" s="184"/>
      <c r="F8" s="184"/>
      <c r="G8" s="184"/>
      <c r="H8" s="184"/>
      <c r="I8" s="184"/>
    </row>
    <row r="9" spans="1:9" s="185" customFormat="1" ht="57.75" customHeight="1">
      <c r="A9" s="177" t="s">
        <v>571</v>
      </c>
      <c r="B9" s="178" t="s">
        <v>572</v>
      </c>
      <c r="C9" s="179"/>
      <c r="D9" s="182"/>
      <c r="E9" s="184"/>
      <c r="F9" s="184"/>
      <c r="G9" s="184"/>
      <c r="H9" s="184"/>
      <c r="I9" s="184"/>
    </row>
    <row r="10" spans="1:9" s="185" customFormat="1" ht="59.25" customHeight="1">
      <c r="A10" s="177" t="s">
        <v>573</v>
      </c>
      <c r="B10" s="178" t="s">
        <v>574</v>
      </c>
      <c r="C10" s="179"/>
      <c r="D10" s="182"/>
      <c r="E10" s="184"/>
      <c r="F10" s="184"/>
      <c r="G10" s="184"/>
      <c r="H10" s="184"/>
      <c r="I10" s="184"/>
    </row>
    <row r="11" spans="1:4" ht="26.25" customHeight="1" thickBot="1">
      <c r="A11" s="186"/>
      <c r="B11" s="187" t="s">
        <v>575</v>
      </c>
      <c r="C11" s="188">
        <f>SUM(C6:C10)</f>
        <v>61</v>
      </c>
      <c r="D11" s="188">
        <f>SUM(D6:D10)</f>
        <v>58</v>
      </c>
    </row>
    <row r="14" ht="12.75">
      <c r="A14" s="1" t="s">
        <v>576</v>
      </c>
    </row>
    <row r="18" ht="12.75">
      <c r="J18" s="164"/>
    </row>
    <row r="19" ht="12.75">
      <c r="J19" s="164"/>
    </row>
    <row r="20" spans="1:10" ht="12.75">
      <c r="A20" s="1" t="s">
        <v>576</v>
      </c>
      <c r="J20" s="164"/>
    </row>
    <row r="21" ht="12.75">
      <c r="J21" s="164"/>
    </row>
    <row r="22" ht="12.75">
      <c r="J22" s="164"/>
    </row>
    <row r="25" ht="12.75">
      <c r="B25" s="1"/>
    </row>
    <row r="26" ht="12.75">
      <c r="J26" s="164"/>
    </row>
    <row r="29" ht="12.75">
      <c r="J29" s="164"/>
    </row>
    <row r="30" ht="12.75">
      <c r="J30" s="164"/>
    </row>
    <row r="31" ht="12.75">
      <c r="J31" s="164"/>
    </row>
    <row r="32" ht="12.75">
      <c r="J32" s="164"/>
    </row>
    <row r="33" ht="12.75">
      <c r="J33" s="164"/>
    </row>
    <row r="35" ht="12.75">
      <c r="J35" s="164"/>
    </row>
    <row r="36" ht="12.75">
      <c r="J36" s="164"/>
    </row>
    <row r="37" ht="12.75">
      <c r="J37" s="164"/>
    </row>
    <row r="38" ht="12.75">
      <c r="J38" s="164"/>
    </row>
  </sheetData>
  <sheetProtection selectLockedCells="1" selectUnlockedCells="1"/>
  <mergeCells count="1">
    <mergeCell ref="A3:D3"/>
  </mergeCells>
  <printOptions horizontalCentered="1" verticalCentered="1"/>
  <pageMargins left="0.3937007874015748" right="0.3937007874015748" top="0" bottom="0" header="0.5118110236220472" footer="0.15748031496062992"/>
  <pageSetup horizontalDpi="300" verticalDpi="300" orientation="landscape" paperSize="9" r:id="rId1"/>
  <colBreaks count="1" manualBreakCount="1">
    <brk id="4" max="17" man="1"/>
  </colBreaks>
</worksheet>
</file>

<file path=xl/worksheets/sheet2.xml><?xml version="1.0" encoding="utf-8"?>
<worksheet xmlns="http://schemas.openxmlformats.org/spreadsheetml/2006/main" xmlns:r="http://schemas.openxmlformats.org/officeDocument/2006/relationships">
  <dimension ref="A2:FC247"/>
  <sheetViews>
    <sheetView view="pageBreakPreview" zoomScale="73" zoomScaleSheetLayoutView="73" zoomScalePageLayoutView="0" workbookViewId="0" topLeftCell="A1">
      <pane xSplit="2" ySplit="4" topLeftCell="BA87" activePane="bottomRight" state="frozen"/>
      <selection pane="topLeft" activeCell="A1" sqref="A1"/>
      <selection pane="topRight" activeCell="C1" sqref="C1"/>
      <selection pane="bottomLeft" activeCell="A5" sqref="A5"/>
      <selection pane="bottomRight" activeCell="BB130" sqref="BB130"/>
    </sheetView>
  </sheetViews>
  <sheetFormatPr defaultColWidth="9.140625" defaultRowHeight="15"/>
  <cols>
    <col min="1" max="1" width="8.140625" style="46" customWidth="1"/>
    <col min="2" max="2" width="53.7109375" style="47" customWidth="1"/>
    <col min="3" max="3" width="15.7109375" style="135" customWidth="1"/>
    <col min="4" max="4" width="14.8515625" style="135" customWidth="1"/>
    <col min="5" max="5" width="13.7109375" style="163" customWidth="1"/>
    <col min="6" max="20" width="13.7109375" style="50" customWidth="1"/>
    <col min="21" max="21" width="16.57421875" style="50" customWidth="1"/>
    <col min="22" max="24" width="13.7109375" style="50" customWidth="1"/>
    <col min="25" max="25" width="15.28125" style="50" customWidth="1"/>
    <col min="26" max="28" width="13.7109375" style="50" customWidth="1"/>
    <col min="29" max="29" width="15.421875" style="50" customWidth="1"/>
    <col min="30" max="30" width="13.7109375" style="50" customWidth="1"/>
    <col min="31" max="31" width="13.7109375" style="135" customWidth="1"/>
    <col min="32" max="32" width="14.7109375" style="50" customWidth="1"/>
    <col min="33" max="33" width="13.7109375" style="50" customWidth="1"/>
    <col min="34" max="34" width="14.7109375" style="50" customWidth="1"/>
    <col min="35" max="44" width="13.7109375" style="50" customWidth="1"/>
    <col min="45" max="45" width="14.8515625" style="50" customWidth="1"/>
    <col min="46" max="62" width="13.7109375" style="50" customWidth="1"/>
    <col min="63" max="63" width="16.8515625" style="50" customWidth="1"/>
    <col min="64" max="64" width="25.421875" style="50" customWidth="1"/>
    <col min="65" max="92" width="13.7109375" style="50" customWidth="1"/>
    <col min="93" max="16384" width="9.140625" style="50" customWidth="1"/>
  </cols>
  <sheetData>
    <row r="1" ht="15"/>
    <row r="2" spans="3:64" ht="18">
      <c r="C2" s="190" t="s">
        <v>22</v>
      </c>
      <c r="D2" s="190"/>
      <c r="E2" s="190"/>
      <c r="F2" s="190"/>
      <c r="G2" s="190"/>
      <c r="H2" s="190"/>
      <c r="I2" s="190"/>
      <c r="J2" s="190"/>
      <c r="K2" s="190"/>
      <c r="L2" s="190"/>
      <c r="M2" s="190"/>
      <c r="N2" s="190"/>
      <c r="O2" s="191" t="s">
        <v>23</v>
      </c>
      <c r="P2" s="192"/>
      <c r="Q2" s="192"/>
      <c r="R2" s="192"/>
      <c r="S2" s="192"/>
      <c r="T2" s="192"/>
      <c r="U2" s="193" t="s">
        <v>24</v>
      </c>
      <c r="V2" s="193"/>
      <c r="W2" s="193"/>
      <c r="X2" s="193"/>
      <c r="Y2" s="193"/>
      <c r="Z2" s="193"/>
      <c r="AA2" s="193"/>
      <c r="AB2" s="48"/>
      <c r="AC2" s="194" t="s">
        <v>25</v>
      </c>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49" t="s">
        <v>26</v>
      </c>
    </row>
    <row r="3" spans="2:143" s="51" customFormat="1" ht="25.5" customHeight="1">
      <c r="B3" s="52" t="s">
        <v>27</v>
      </c>
      <c r="C3" s="53" t="s">
        <v>28</v>
      </c>
      <c r="D3" s="53" t="s">
        <v>29</v>
      </c>
      <c r="E3" s="53" t="s">
        <v>30</v>
      </c>
      <c r="F3" s="53" t="s">
        <v>31</v>
      </c>
      <c r="G3" s="53" t="s">
        <v>32</v>
      </c>
      <c r="H3" s="53" t="s">
        <v>33</v>
      </c>
      <c r="I3" s="53" t="s">
        <v>34</v>
      </c>
      <c r="J3" s="54" t="s">
        <v>35</v>
      </c>
      <c r="K3" s="53" t="s">
        <v>36</v>
      </c>
      <c r="L3" s="53" t="s">
        <v>37</v>
      </c>
      <c r="M3" s="53" t="s">
        <v>38</v>
      </c>
      <c r="N3" s="55" t="s">
        <v>39</v>
      </c>
      <c r="O3" s="53" t="s">
        <v>30</v>
      </c>
      <c r="P3" s="54" t="s">
        <v>40</v>
      </c>
      <c r="Q3" s="53" t="s">
        <v>41</v>
      </c>
      <c r="R3" s="53" t="s">
        <v>42</v>
      </c>
      <c r="S3" s="53" t="s">
        <v>43</v>
      </c>
      <c r="T3" s="56" t="s">
        <v>44</v>
      </c>
      <c r="U3" s="54" t="s">
        <v>45</v>
      </c>
      <c r="V3" s="53" t="s">
        <v>46</v>
      </c>
      <c r="W3" s="53" t="s">
        <v>30</v>
      </c>
      <c r="X3" s="53" t="s">
        <v>47</v>
      </c>
      <c r="Y3" s="53" t="s">
        <v>48</v>
      </c>
      <c r="Z3" s="53" t="s">
        <v>49</v>
      </c>
      <c r="AA3" s="53" t="s">
        <v>50</v>
      </c>
      <c r="AB3" s="57" t="s">
        <v>51</v>
      </c>
      <c r="AC3" s="53" t="s">
        <v>45</v>
      </c>
      <c r="AD3" s="53" t="s">
        <v>52</v>
      </c>
      <c r="AE3" s="53" t="s">
        <v>28</v>
      </c>
      <c r="AF3" s="53" t="s">
        <v>53</v>
      </c>
      <c r="AG3" s="53" t="s">
        <v>29</v>
      </c>
      <c r="AH3" s="53" t="s">
        <v>54</v>
      </c>
      <c r="AI3" s="53" t="s">
        <v>55</v>
      </c>
      <c r="AJ3" s="53" t="s">
        <v>30</v>
      </c>
      <c r="AK3" s="53" t="s">
        <v>56</v>
      </c>
      <c r="AL3" s="53" t="s">
        <v>57</v>
      </c>
      <c r="AM3" s="53" t="s">
        <v>58</v>
      </c>
      <c r="AN3" s="53" t="s">
        <v>59</v>
      </c>
      <c r="AO3" s="53" t="s">
        <v>60</v>
      </c>
      <c r="AP3" s="53" t="s">
        <v>61</v>
      </c>
      <c r="AQ3" s="53" t="s">
        <v>62</v>
      </c>
      <c r="AR3" s="53" t="s">
        <v>63</v>
      </c>
      <c r="AS3" s="53" t="s">
        <v>64</v>
      </c>
      <c r="AT3" s="53" t="s">
        <v>65</v>
      </c>
      <c r="AU3" s="53" t="s">
        <v>66</v>
      </c>
      <c r="AV3" s="53" t="s">
        <v>67</v>
      </c>
      <c r="AW3" s="53" t="s">
        <v>68</v>
      </c>
      <c r="AX3" s="53" t="s">
        <v>69</v>
      </c>
      <c r="AY3" s="53" t="s">
        <v>70</v>
      </c>
      <c r="AZ3" s="53" t="s">
        <v>71</v>
      </c>
      <c r="BA3" s="53" t="s">
        <v>33</v>
      </c>
      <c r="BB3" s="53" t="s">
        <v>72</v>
      </c>
      <c r="BC3" s="53" t="s">
        <v>43</v>
      </c>
      <c r="BD3" s="53" t="s">
        <v>47</v>
      </c>
      <c r="BE3" s="53" t="s">
        <v>73</v>
      </c>
      <c r="BF3" s="53" t="s">
        <v>48</v>
      </c>
      <c r="BG3" s="53" t="s">
        <v>74</v>
      </c>
      <c r="BH3" s="53" t="s">
        <v>75</v>
      </c>
      <c r="BI3" s="53" t="s">
        <v>76</v>
      </c>
      <c r="BJ3" s="53" t="s">
        <v>77</v>
      </c>
      <c r="BK3" s="58" t="s">
        <v>78</v>
      </c>
      <c r="BL3" s="59" t="s">
        <v>79</v>
      </c>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row>
    <row r="4" spans="1:159" ht="75.75" customHeight="1">
      <c r="A4" s="61" t="s">
        <v>80</v>
      </c>
      <c r="B4" s="62" t="s">
        <v>81</v>
      </c>
      <c r="C4" s="63" t="s">
        <v>82</v>
      </c>
      <c r="D4" s="63" t="s">
        <v>83</v>
      </c>
      <c r="E4" s="63" t="s">
        <v>84</v>
      </c>
      <c r="F4" s="63" t="s">
        <v>85</v>
      </c>
      <c r="G4" s="63" t="s">
        <v>86</v>
      </c>
      <c r="H4" s="63" t="s">
        <v>87</v>
      </c>
      <c r="I4" s="64" t="s">
        <v>88</v>
      </c>
      <c r="J4" s="63" t="s">
        <v>89</v>
      </c>
      <c r="K4" s="63" t="s">
        <v>90</v>
      </c>
      <c r="L4" s="63" t="s">
        <v>91</v>
      </c>
      <c r="M4" s="63" t="s">
        <v>92</v>
      </c>
      <c r="N4" s="55" t="s">
        <v>93</v>
      </c>
      <c r="O4" s="63" t="s">
        <v>84</v>
      </c>
      <c r="P4" s="63" t="s">
        <v>94</v>
      </c>
      <c r="Q4" s="63" t="s">
        <v>95</v>
      </c>
      <c r="R4" s="63" t="s">
        <v>96</v>
      </c>
      <c r="S4" s="63" t="s">
        <v>97</v>
      </c>
      <c r="T4" s="56" t="s">
        <v>93</v>
      </c>
      <c r="U4" s="63" t="s">
        <v>98</v>
      </c>
      <c r="V4" s="63" t="s">
        <v>99</v>
      </c>
      <c r="W4" s="63" t="s">
        <v>84</v>
      </c>
      <c r="X4" s="63" t="s">
        <v>100</v>
      </c>
      <c r="Y4" s="63" t="s">
        <v>101</v>
      </c>
      <c r="Z4" s="63" t="s">
        <v>102</v>
      </c>
      <c r="AA4" s="63" t="s">
        <v>103</v>
      </c>
      <c r="AB4" s="57" t="s">
        <v>93</v>
      </c>
      <c r="AC4" s="63" t="s">
        <v>104</v>
      </c>
      <c r="AD4" s="63" t="s">
        <v>105</v>
      </c>
      <c r="AE4" s="63" t="s">
        <v>82</v>
      </c>
      <c r="AF4" s="63" t="s">
        <v>106</v>
      </c>
      <c r="AG4" s="63" t="s">
        <v>83</v>
      </c>
      <c r="AH4" s="63" t="s">
        <v>107</v>
      </c>
      <c r="AI4" s="63" t="s">
        <v>108</v>
      </c>
      <c r="AJ4" s="63" t="s">
        <v>84</v>
      </c>
      <c r="AK4" s="63" t="s">
        <v>109</v>
      </c>
      <c r="AL4" s="63" t="s">
        <v>110</v>
      </c>
      <c r="AM4" s="63" t="s">
        <v>111</v>
      </c>
      <c r="AN4" s="63" t="s">
        <v>112</v>
      </c>
      <c r="AO4" s="63" t="s">
        <v>113</v>
      </c>
      <c r="AP4" s="63" t="s">
        <v>114</v>
      </c>
      <c r="AQ4" s="63" t="s">
        <v>115</v>
      </c>
      <c r="AR4" s="63" t="s">
        <v>116</v>
      </c>
      <c r="AS4" s="63" t="s">
        <v>117</v>
      </c>
      <c r="AT4" s="63" t="s">
        <v>118</v>
      </c>
      <c r="AU4" s="63" t="s">
        <v>119</v>
      </c>
      <c r="AV4" s="63" t="s">
        <v>120</v>
      </c>
      <c r="AW4" s="63" t="s">
        <v>121</v>
      </c>
      <c r="AX4" s="63" t="s">
        <v>122</v>
      </c>
      <c r="AY4" s="63" t="s">
        <v>123</v>
      </c>
      <c r="AZ4" s="63" t="s">
        <v>124</v>
      </c>
      <c r="BA4" s="63" t="s">
        <v>87</v>
      </c>
      <c r="BB4" s="63" t="s">
        <v>125</v>
      </c>
      <c r="BC4" s="63" t="s">
        <v>97</v>
      </c>
      <c r="BD4" s="63" t="s">
        <v>100</v>
      </c>
      <c r="BE4" s="63" t="s">
        <v>126</v>
      </c>
      <c r="BF4" s="63" t="s">
        <v>101</v>
      </c>
      <c r="BG4" s="63" t="s">
        <v>127</v>
      </c>
      <c r="BH4" s="63" t="s">
        <v>128</v>
      </c>
      <c r="BI4" s="63" t="s">
        <v>129</v>
      </c>
      <c r="BJ4" s="63" t="s">
        <v>130</v>
      </c>
      <c r="BK4" s="65" t="s">
        <v>131</v>
      </c>
      <c r="BL4" s="66" t="s">
        <v>132</v>
      </c>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row>
    <row r="5" spans="1:65" ht="31.5">
      <c r="A5" s="68" t="s">
        <v>133</v>
      </c>
      <c r="B5" s="69" t="s">
        <v>134</v>
      </c>
      <c r="C5" s="70">
        <f>C6+C13+C14+C15+C16+C17</f>
        <v>0</v>
      </c>
      <c r="D5" s="70">
        <f>D6+D13+D14+D15+D16+D17</f>
        <v>0</v>
      </c>
      <c r="E5" s="70">
        <f aca="true" t="shared" si="0" ref="E5:K5">E6+E13+E14+E15+E16+E17</f>
        <v>0</v>
      </c>
      <c r="F5" s="70">
        <f t="shared" si="0"/>
        <v>0</v>
      </c>
      <c r="G5" s="70">
        <f t="shared" si="0"/>
        <v>0</v>
      </c>
      <c r="H5" s="70">
        <f t="shared" si="0"/>
        <v>0</v>
      </c>
      <c r="I5" s="70">
        <f t="shared" si="0"/>
        <v>0</v>
      </c>
      <c r="J5" s="70">
        <f t="shared" si="0"/>
        <v>0</v>
      </c>
      <c r="K5" s="70">
        <f t="shared" si="0"/>
        <v>0</v>
      </c>
      <c r="L5" s="70">
        <f>L6+L13+L14+L15+L16+L17</f>
        <v>0</v>
      </c>
      <c r="M5" s="70">
        <f>M6+M13+M14+M15+M16+M17</f>
        <v>0</v>
      </c>
      <c r="N5" s="71">
        <f>SUM(C5:M5)</f>
        <v>0</v>
      </c>
      <c r="O5" s="70">
        <f>O6+O13+O14+O15+O16+O17</f>
        <v>0</v>
      </c>
      <c r="P5" s="70">
        <f aca="true" t="shared" si="1" ref="P5:AA5">P6+P13+P14+P15+P16+P17</f>
        <v>0</v>
      </c>
      <c r="Q5" s="70">
        <f t="shared" si="1"/>
        <v>0</v>
      </c>
      <c r="R5" s="70">
        <f t="shared" si="1"/>
        <v>0</v>
      </c>
      <c r="S5" s="70">
        <f t="shared" si="1"/>
        <v>0</v>
      </c>
      <c r="T5" s="72">
        <f>SUM(O5:S5)</f>
        <v>0</v>
      </c>
      <c r="U5" s="70">
        <f t="shared" si="1"/>
        <v>0</v>
      </c>
      <c r="V5" s="70">
        <f t="shared" si="1"/>
        <v>0</v>
      </c>
      <c r="W5" s="70">
        <f t="shared" si="1"/>
        <v>0</v>
      </c>
      <c r="X5" s="70">
        <f t="shared" si="1"/>
        <v>0</v>
      </c>
      <c r="Y5" s="70">
        <f t="shared" si="1"/>
        <v>0</v>
      </c>
      <c r="Z5" s="70">
        <f t="shared" si="1"/>
        <v>0</v>
      </c>
      <c r="AA5" s="70">
        <f t="shared" si="1"/>
        <v>0</v>
      </c>
      <c r="AB5" s="73">
        <f>SUM(U5:AA5)</f>
        <v>0</v>
      </c>
      <c r="AC5" s="70">
        <f aca="true" t="shared" si="2" ref="AC5:BJ5">AC6+AC13+AC14+AC15+AC16+AC17</f>
        <v>0</v>
      </c>
      <c r="AD5" s="70">
        <f t="shared" si="2"/>
        <v>0</v>
      </c>
      <c r="AE5" s="70">
        <f t="shared" si="2"/>
        <v>0</v>
      </c>
      <c r="AF5" s="70">
        <f>AF6+AF13+AF14+AF15+AF16+AF17</f>
        <v>0</v>
      </c>
      <c r="AG5" s="70">
        <f t="shared" si="2"/>
        <v>0</v>
      </c>
      <c r="AH5" s="70">
        <f t="shared" si="2"/>
        <v>148353.622</v>
      </c>
      <c r="AI5" s="70">
        <f t="shared" si="2"/>
        <v>0</v>
      </c>
      <c r="AJ5" s="70">
        <f t="shared" si="2"/>
        <v>0</v>
      </c>
      <c r="AK5" s="70">
        <f t="shared" si="2"/>
        <v>0</v>
      </c>
      <c r="AL5" s="70">
        <f t="shared" si="2"/>
        <v>0</v>
      </c>
      <c r="AM5" s="70">
        <f t="shared" si="2"/>
        <v>0</v>
      </c>
      <c r="AN5" s="70">
        <f t="shared" si="2"/>
        <v>0</v>
      </c>
      <c r="AO5" s="70">
        <f t="shared" si="2"/>
        <v>0</v>
      </c>
      <c r="AP5" s="70">
        <f t="shared" si="2"/>
        <v>0</v>
      </c>
      <c r="AQ5" s="70">
        <f t="shared" si="2"/>
        <v>0</v>
      </c>
      <c r="AR5" s="70">
        <f t="shared" si="2"/>
        <v>0</v>
      </c>
      <c r="AS5" s="70">
        <f t="shared" si="2"/>
        <v>0</v>
      </c>
      <c r="AT5" s="70">
        <f t="shared" si="2"/>
        <v>0</v>
      </c>
      <c r="AU5" s="70">
        <f t="shared" si="2"/>
        <v>0</v>
      </c>
      <c r="AV5" s="70">
        <f t="shared" si="2"/>
        <v>0</v>
      </c>
      <c r="AW5" s="70">
        <f t="shared" si="2"/>
        <v>0</v>
      </c>
      <c r="AX5" s="70">
        <f t="shared" si="2"/>
        <v>0</v>
      </c>
      <c r="AY5" s="70">
        <f t="shared" si="2"/>
        <v>3773</v>
      </c>
      <c r="AZ5" s="70">
        <f t="shared" si="2"/>
        <v>0</v>
      </c>
      <c r="BA5" s="70">
        <f t="shared" si="2"/>
        <v>0</v>
      </c>
      <c r="BB5" s="70">
        <f t="shared" si="2"/>
        <v>0</v>
      </c>
      <c r="BC5" s="70">
        <f t="shared" si="2"/>
        <v>0</v>
      </c>
      <c r="BD5" s="70">
        <f t="shared" si="2"/>
        <v>0</v>
      </c>
      <c r="BE5" s="70">
        <f t="shared" si="2"/>
        <v>0</v>
      </c>
      <c r="BF5" s="70">
        <f t="shared" si="2"/>
        <v>0</v>
      </c>
      <c r="BG5" s="70">
        <f t="shared" si="2"/>
        <v>0</v>
      </c>
      <c r="BH5" s="70">
        <f t="shared" si="2"/>
        <v>0</v>
      </c>
      <c r="BI5" s="70">
        <f t="shared" si="2"/>
        <v>0</v>
      </c>
      <c r="BJ5" s="70">
        <f t="shared" si="2"/>
        <v>0</v>
      </c>
      <c r="BK5" s="74">
        <f>SUM(AC5:BJ5)</f>
        <v>152126.622</v>
      </c>
      <c r="BL5" s="75">
        <f aca="true" t="shared" si="3" ref="BL5:BL68">BK5+AB5+T5+N5</f>
        <v>152126.622</v>
      </c>
      <c r="BM5" s="76"/>
    </row>
    <row r="6" spans="1:65" ht="18">
      <c r="A6" s="77" t="s">
        <v>135</v>
      </c>
      <c r="B6" s="78" t="s">
        <v>136</v>
      </c>
      <c r="C6" s="79">
        <f>SUM(C7:C12)</f>
        <v>0</v>
      </c>
      <c r="D6" s="79">
        <f>SUM(D7:D12)</f>
        <v>0</v>
      </c>
      <c r="E6" s="79">
        <f aca="true" t="shared" si="4" ref="E6:K6">SUM(E7:E12)</f>
        <v>0</v>
      </c>
      <c r="F6" s="79">
        <f t="shared" si="4"/>
        <v>0</v>
      </c>
      <c r="G6" s="79">
        <f t="shared" si="4"/>
        <v>0</v>
      </c>
      <c r="H6" s="79">
        <f t="shared" si="4"/>
        <v>0</v>
      </c>
      <c r="I6" s="79">
        <f t="shared" si="4"/>
        <v>0</v>
      </c>
      <c r="J6" s="79">
        <f t="shared" si="4"/>
        <v>0</v>
      </c>
      <c r="K6" s="79">
        <f t="shared" si="4"/>
        <v>0</v>
      </c>
      <c r="L6" s="79">
        <f>SUM(L7:L12)</f>
        <v>0</v>
      </c>
      <c r="M6" s="79">
        <f>SUM(M7:M12)</f>
        <v>0</v>
      </c>
      <c r="N6" s="71">
        <f aca="true" t="shared" si="5" ref="N6:N71">SUM(C6:M6)</f>
        <v>0</v>
      </c>
      <c r="O6" s="79">
        <f>SUM(O7:O12)</f>
        <v>0</v>
      </c>
      <c r="P6" s="79">
        <f aca="true" t="shared" si="6" ref="P6:AA6">SUM(P7:P12)</f>
        <v>0</v>
      </c>
      <c r="Q6" s="79">
        <f t="shared" si="6"/>
        <v>0</v>
      </c>
      <c r="R6" s="79">
        <f t="shared" si="6"/>
        <v>0</v>
      </c>
      <c r="S6" s="79">
        <f t="shared" si="6"/>
        <v>0</v>
      </c>
      <c r="T6" s="72">
        <f aca="true" t="shared" si="7" ref="T6:T71">SUM(O6:S6)</f>
        <v>0</v>
      </c>
      <c r="U6" s="79">
        <f t="shared" si="6"/>
        <v>0</v>
      </c>
      <c r="V6" s="79">
        <f t="shared" si="6"/>
        <v>0</v>
      </c>
      <c r="W6" s="79">
        <f t="shared" si="6"/>
        <v>0</v>
      </c>
      <c r="X6" s="79">
        <f t="shared" si="6"/>
        <v>0</v>
      </c>
      <c r="Y6" s="79">
        <f t="shared" si="6"/>
        <v>0</v>
      </c>
      <c r="Z6" s="79">
        <f t="shared" si="6"/>
        <v>0</v>
      </c>
      <c r="AA6" s="79">
        <f t="shared" si="6"/>
        <v>0</v>
      </c>
      <c r="AB6" s="73">
        <f aca="true" t="shared" si="8" ref="AB6:AB71">SUM(U6:AA6)</f>
        <v>0</v>
      </c>
      <c r="AC6" s="79">
        <f aca="true" t="shared" si="9" ref="AC6:BJ6">SUM(AC7:AC12)</f>
        <v>0</v>
      </c>
      <c r="AD6" s="79">
        <f t="shared" si="9"/>
        <v>0</v>
      </c>
      <c r="AE6" s="79">
        <f t="shared" si="9"/>
        <v>0</v>
      </c>
      <c r="AF6" s="79">
        <f>SUM(AF7:AF12)</f>
        <v>0</v>
      </c>
      <c r="AG6" s="79">
        <f t="shared" si="9"/>
        <v>0</v>
      </c>
      <c r="AH6" s="79">
        <f t="shared" si="9"/>
        <v>125927.622</v>
      </c>
      <c r="AI6" s="79">
        <f t="shared" si="9"/>
        <v>0</v>
      </c>
      <c r="AJ6" s="79">
        <f t="shared" si="9"/>
        <v>0</v>
      </c>
      <c r="AK6" s="79">
        <f t="shared" si="9"/>
        <v>0</v>
      </c>
      <c r="AL6" s="79">
        <f t="shared" si="9"/>
        <v>0</v>
      </c>
      <c r="AM6" s="79">
        <f t="shared" si="9"/>
        <v>0</v>
      </c>
      <c r="AN6" s="79">
        <f t="shared" si="9"/>
        <v>0</v>
      </c>
      <c r="AO6" s="79">
        <f t="shared" si="9"/>
        <v>0</v>
      </c>
      <c r="AP6" s="79">
        <f t="shared" si="9"/>
        <v>0</v>
      </c>
      <c r="AQ6" s="79">
        <f t="shared" si="9"/>
        <v>0</v>
      </c>
      <c r="AR6" s="79">
        <f t="shared" si="9"/>
        <v>0</v>
      </c>
      <c r="AS6" s="79">
        <f t="shared" si="9"/>
        <v>0</v>
      </c>
      <c r="AT6" s="79">
        <f t="shared" si="9"/>
        <v>0</v>
      </c>
      <c r="AU6" s="79">
        <f t="shared" si="9"/>
        <v>0</v>
      </c>
      <c r="AV6" s="79">
        <f t="shared" si="9"/>
        <v>0</v>
      </c>
      <c r="AW6" s="79">
        <f t="shared" si="9"/>
        <v>0</v>
      </c>
      <c r="AX6" s="79">
        <f t="shared" si="9"/>
        <v>0</v>
      </c>
      <c r="AY6" s="79">
        <f t="shared" si="9"/>
        <v>0</v>
      </c>
      <c r="AZ6" s="79">
        <f t="shared" si="9"/>
        <v>0</v>
      </c>
      <c r="BA6" s="79">
        <f t="shared" si="9"/>
        <v>0</v>
      </c>
      <c r="BB6" s="79">
        <f t="shared" si="9"/>
        <v>0</v>
      </c>
      <c r="BC6" s="79">
        <f t="shared" si="9"/>
        <v>0</v>
      </c>
      <c r="BD6" s="79">
        <f t="shared" si="9"/>
        <v>0</v>
      </c>
      <c r="BE6" s="79">
        <f t="shared" si="9"/>
        <v>0</v>
      </c>
      <c r="BF6" s="79">
        <f t="shared" si="9"/>
        <v>0</v>
      </c>
      <c r="BG6" s="79">
        <f t="shared" si="9"/>
        <v>0</v>
      </c>
      <c r="BH6" s="79">
        <f t="shared" si="9"/>
        <v>0</v>
      </c>
      <c r="BI6" s="79">
        <f t="shared" si="9"/>
        <v>0</v>
      </c>
      <c r="BJ6" s="79">
        <f t="shared" si="9"/>
        <v>0</v>
      </c>
      <c r="BK6" s="74">
        <f aca="true" t="shared" si="10" ref="BK6:BK71">SUM(AC6:BJ6)</f>
        <v>125927.622</v>
      </c>
      <c r="BL6" s="75">
        <f t="shared" si="3"/>
        <v>125927.622</v>
      </c>
      <c r="BM6" s="76"/>
    </row>
    <row r="7" spans="1:65" s="89" customFormat="1" ht="30">
      <c r="A7" s="80" t="s">
        <v>137</v>
      </c>
      <c r="B7" s="81" t="s">
        <v>138</v>
      </c>
      <c r="C7" s="82"/>
      <c r="D7" s="82"/>
      <c r="E7" s="82"/>
      <c r="F7" s="82"/>
      <c r="G7" s="82"/>
      <c r="H7" s="82"/>
      <c r="I7" s="82"/>
      <c r="J7" s="82"/>
      <c r="K7" s="82"/>
      <c r="L7" s="82"/>
      <c r="M7" s="82"/>
      <c r="N7" s="83">
        <f t="shared" si="5"/>
        <v>0</v>
      </c>
      <c r="O7" s="82"/>
      <c r="P7" s="82"/>
      <c r="Q7" s="82"/>
      <c r="R7" s="82"/>
      <c r="S7" s="82"/>
      <c r="T7" s="84">
        <f t="shared" si="7"/>
        <v>0</v>
      </c>
      <c r="U7" s="82"/>
      <c r="V7" s="82"/>
      <c r="W7" s="82"/>
      <c r="X7" s="82"/>
      <c r="Y7" s="82"/>
      <c r="Z7" s="82"/>
      <c r="AA7" s="82"/>
      <c r="AB7" s="85">
        <f t="shared" si="8"/>
        <v>0</v>
      </c>
      <c r="AC7" s="82"/>
      <c r="AD7" s="82"/>
      <c r="AE7" s="82"/>
      <c r="AF7" s="82"/>
      <c r="AG7" s="82"/>
      <c r="AH7" s="82">
        <f>(36502600+6350078+4027050+39000)/1000</f>
        <v>46918.728</v>
      </c>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6">
        <f t="shared" si="10"/>
        <v>46918.728</v>
      </c>
      <c r="BL7" s="87">
        <f t="shared" si="3"/>
        <v>46918.728</v>
      </c>
      <c r="BM7" s="88"/>
    </row>
    <row r="8" spans="1:65" s="89" customFormat="1" ht="30">
      <c r="A8" s="80" t="s">
        <v>139</v>
      </c>
      <c r="B8" s="81" t="s">
        <v>140</v>
      </c>
      <c r="C8" s="82"/>
      <c r="D8" s="82"/>
      <c r="E8" s="82"/>
      <c r="F8" s="82"/>
      <c r="G8" s="82"/>
      <c r="H8" s="82"/>
      <c r="I8" s="82"/>
      <c r="J8" s="82"/>
      <c r="K8" s="82"/>
      <c r="L8" s="82"/>
      <c r="M8" s="82"/>
      <c r="N8" s="83">
        <f t="shared" si="5"/>
        <v>0</v>
      </c>
      <c r="O8" s="82"/>
      <c r="P8" s="82"/>
      <c r="Q8" s="82"/>
      <c r="R8" s="82"/>
      <c r="S8" s="82"/>
      <c r="T8" s="84">
        <f t="shared" si="7"/>
        <v>0</v>
      </c>
      <c r="U8" s="82"/>
      <c r="V8" s="82"/>
      <c r="W8" s="82"/>
      <c r="X8" s="82"/>
      <c r="Y8" s="82"/>
      <c r="Z8" s="82"/>
      <c r="AA8" s="82"/>
      <c r="AB8" s="85">
        <f t="shared" si="8"/>
        <v>0</v>
      </c>
      <c r="AC8" s="82"/>
      <c r="AD8" s="82"/>
      <c r="AE8" s="82"/>
      <c r="AF8" s="82"/>
      <c r="AG8" s="82"/>
      <c r="AH8" s="82">
        <f>(26746667+8400000+12838400+330240+4200000+186667+4069333+56000+1978667)/1000</f>
        <v>58805.974</v>
      </c>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6">
        <f t="shared" si="10"/>
        <v>58805.974</v>
      </c>
      <c r="BL8" s="87">
        <f t="shared" si="3"/>
        <v>58805.974</v>
      </c>
      <c r="BM8" s="88"/>
    </row>
    <row r="9" spans="1:65" s="89" customFormat="1" ht="45">
      <c r="A9" s="80" t="s">
        <v>141</v>
      </c>
      <c r="B9" s="81" t="s">
        <v>142</v>
      </c>
      <c r="C9" s="82"/>
      <c r="D9" s="82"/>
      <c r="E9" s="82"/>
      <c r="F9" s="82"/>
      <c r="G9" s="82"/>
      <c r="H9" s="82"/>
      <c r="I9" s="82"/>
      <c r="J9" s="82"/>
      <c r="K9" s="82"/>
      <c r="L9" s="82"/>
      <c r="M9" s="82"/>
      <c r="N9" s="83">
        <f t="shared" si="5"/>
        <v>0</v>
      </c>
      <c r="O9" s="82"/>
      <c r="P9" s="82"/>
      <c r="Q9" s="82"/>
      <c r="R9" s="82"/>
      <c r="S9" s="82"/>
      <c r="T9" s="84">
        <f t="shared" si="7"/>
        <v>0</v>
      </c>
      <c r="U9" s="82"/>
      <c r="V9" s="82"/>
      <c r="W9" s="82"/>
      <c r="X9" s="82"/>
      <c r="Y9" s="82"/>
      <c r="Z9" s="82"/>
      <c r="AA9" s="82"/>
      <c r="AB9" s="85">
        <f t="shared" si="8"/>
        <v>0</v>
      </c>
      <c r="AC9" s="82"/>
      <c r="AD9" s="82"/>
      <c r="AE9" s="82"/>
      <c r="AF9" s="82"/>
      <c r="AG9" s="82"/>
      <c r="AH9" s="82">
        <f>(3920160+4982400+5679360+2220000)/1000</f>
        <v>16801.92</v>
      </c>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6">
        <f t="shared" si="10"/>
        <v>16801.92</v>
      </c>
      <c r="BL9" s="87">
        <f t="shared" si="3"/>
        <v>16801.92</v>
      </c>
      <c r="BM9" s="88"/>
    </row>
    <row r="10" spans="1:65" s="89" customFormat="1" ht="30">
      <c r="A10" s="80" t="s">
        <v>143</v>
      </c>
      <c r="B10" s="81" t="s">
        <v>144</v>
      </c>
      <c r="C10" s="82"/>
      <c r="D10" s="82"/>
      <c r="E10" s="82"/>
      <c r="F10" s="82"/>
      <c r="G10" s="82"/>
      <c r="H10" s="82"/>
      <c r="I10" s="82"/>
      <c r="J10" s="82"/>
      <c r="K10" s="82"/>
      <c r="L10" s="82"/>
      <c r="M10" s="82"/>
      <c r="N10" s="83">
        <f t="shared" si="5"/>
        <v>0</v>
      </c>
      <c r="O10" s="82"/>
      <c r="P10" s="82"/>
      <c r="Q10" s="82"/>
      <c r="R10" s="82"/>
      <c r="S10" s="82"/>
      <c r="T10" s="84">
        <f t="shared" si="7"/>
        <v>0</v>
      </c>
      <c r="U10" s="82"/>
      <c r="V10" s="82"/>
      <c r="W10" s="82"/>
      <c r="X10" s="82"/>
      <c r="Y10" s="82"/>
      <c r="Z10" s="82"/>
      <c r="AA10" s="82"/>
      <c r="AB10" s="85">
        <f t="shared" si="8"/>
        <v>0</v>
      </c>
      <c r="AC10" s="82"/>
      <c r="AD10" s="82"/>
      <c r="AE10" s="82"/>
      <c r="AF10" s="82"/>
      <c r="AG10" s="82"/>
      <c r="AH10" s="82">
        <v>3401</v>
      </c>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6">
        <f t="shared" si="10"/>
        <v>3401</v>
      </c>
      <c r="BL10" s="87">
        <f t="shared" si="3"/>
        <v>3401</v>
      </c>
      <c r="BM10" s="88"/>
    </row>
    <row r="11" spans="1:65" s="89" customFormat="1" ht="18">
      <c r="A11" s="80" t="s">
        <v>145</v>
      </c>
      <c r="B11" s="81" t="s">
        <v>146</v>
      </c>
      <c r="C11" s="82"/>
      <c r="D11" s="82"/>
      <c r="E11" s="82"/>
      <c r="F11" s="82"/>
      <c r="G11" s="82"/>
      <c r="H11" s="82"/>
      <c r="I11" s="82"/>
      <c r="J11" s="82"/>
      <c r="K11" s="82"/>
      <c r="L11" s="82"/>
      <c r="M11" s="82"/>
      <c r="N11" s="83">
        <f t="shared" si="5"/>
        <v>0</v>
      </c>
      <c r="O11" s="82"/>
      <c r="P11" s="82"/>
      <c r="Q11" s="82"/>
      <c r="R11" s="82"/>
      <c r="S11" s="82"/>
      <c r="T11" s="84">
        <f t="shared" si="7"/>
        <v>0</v>
      </c>
      <c r="U11" s="82"/>
      <c r="V11" s="82"/>
      <c r="W11" s="82"/>
      <c r="X11" s="82"/>
      <c r="Y11" s="82"/>
      <c r="Z11" s="82"/>
      <c r="AA11" s="82"/>
      <c r="AB11" s="85">
        <f t="shared" si="8"/>
        <v>0</v>
      </c>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6">
        <f t="shared" si="10"/>
        <v>0</v>
      </c>
      <c r="BL11" s="87">
        <f t="shared" si="3"/>
        <v>0</v>
      </c>
      <c r="BM11" s="88"/>
    </row>
    <row r="12" spans="1:65" s="89" customFormat="1" ht="18">
      <c r="A12" s="80" t="s">
        <v>147</v>
      </c>
      <c r="B12" s="81" t="s">
        <v>148</v>
      </c>
      <c r="C12" s="82"/>
      <c r="D12" s="82"/>
      <c r="E12" s="82"/>
      <c r="F12" s="82"/>
      <c r="G12" s="82"/>
      <c r="H12" s="82"/>
      <c r="I12" s="82"/>
      <c r="J12" s="82"/>
      <c r="K12" s="82"/>
      <c r="L12" s="82"/>
      <c r="M12" s="82"/>
      <c r="N12" s="83">
        <f t="shared" si="5"/>
        <v>0</v>
      </c>
      <c r="O12" s="82"/>
      <c r="P12" s="82"/>
      <c r="Q12" s="82"/>
      <c r="R12" s="82"/>
      <c r="S12" s="82"/>
      <c r="T12" s="84">
        <f t="shared" si="7"/>
        <v>0</v>
      </c>
      <c r="U12" s="82"/>
      <c r="V12" s="82"/>
      <c r="W12" s="82"/>
      <c r="X12" s="82"/>
      <c r="Y12" s="82"/>
      <c r="Z12" s="82"/>
      <c r="AA12" s="82"/>
      <c r="AB12" s="85">
        <f t="shared" si="8"/>
        <v>0</v>
      </c>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6">
        <f t="shared" si="10"/>
        <v>0</v>
      </c>
      <c r="BL12" s="87">
        <f t="shared" si="3"/>
        <v>0</v>
      </c>
      <c r="BM12" s="88"/>
    </row>
    <row r="13" spans="1:65" ht="18">
      <c r="A13" s="77" t="s">
        <v>149</v>
      </c>
      <c r="B13" s="78" t="s">
        <v>150</v>
      </c>
      <c r="C13" s="90"/>
      <c r="D13" s="90"/>
      <c r="E13" s="90"/>
      <c r="F13" s="90"/>
      <c r="G13" s="90"/>
      <c r="H13" s="90"/>
      <c r="I13" s="90"/>
      <c r="J13" s="90"/>
      <c r="K13" s="90"/>
      <c r="L13" s="90"/>
      <c r="M13" s="90"/>
      <c r="N13" s="71">
        <f t="shared" si="5"/>
        <v>0</v>
      </c>
      <c r="O13" s="90"/>
      <c r="P13" s="90"/>
      <c r="Q13" s="90"/>
      <c r="R13" s="90"/>
      <c r="S13" s="90"/>
      <c r="T13" s="72">
        <f t="shared" si="7"/>
        <v>0</v>
      </c>
      <c r="U13" s="90"/>
      <c r="V13" s="90"/>
      <c r="W13" s="90"/>
      <c r="X13" s="90"/>
      <c r="Y13" s="90"/>
      <c r="Z13" s="90"/>
      <c r="AA13" s="90"/>
      <c r="AB13" s="73">
        <f t="shared" si="8"/>
        <v>0</v>
      </c>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74">
        <f t="shared" si="10"/>
        <v>0</v>
      </c>
      <c r="BL13" s="75">
        <f t="shared" si="3"/>
        <v>0</v>
      </c>
      <c r="BM13" s="76"/>
    </row>
    <row r="14" spans="1:65" ht="47.25">
      <c r="A14" s="77" t="s">
        <v>151</v>
      </c>
      <c r="B14" s="78" t="s">
        <v>152</v>
      </c>
      <c r="C14" s="90"/>
      <c r="D14" s="90"/>
      <c r="E14" s="90"/>
      <c r="F14" s="90"/>
      <c r="G14" s="90"/>
      <c r="H14" s="90"/>
      <c r="I14" s="90"/>
      <c r="J14" s="90"/>
      <c r="K14" s="90"/>
      <c r="L14" s="90"/>
      <c r="M14" s="90"/>
      <c r="N14" s="71">
        <f t="shared" si="5"/>
        <v>0</v>
      </c>
      <c r="O14" s="90"/>
      <c r="P14" s="90"/>
      <c r="Q14" s="90"/>
      <c r="R14" s="90"/>
      <c r="S14" s="90"/>
      <c r="T14" s="72">
        <f t="shared" si="7"/>
        <v>0</v>
      </c>
      <c r="U14" s="90"/>
      <c r="V14" s="90"/>
      <c r="W14" s="90"/>
      <c r="X14" s="90"/>
      <c r="Y14" s="90"/>
      <c r="Z14" s="90"/>
      <c r="AA14" s="90"/>
      <c r="AB14" s="73">
        <f t="shared" si="8"/>
        <v>0</v>
      </c>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74">
        <f t="shared" si="10"/>
        <v>0</v>
      </c>
      <c r="BL14" s="75">
        <f t="shared" si="3"/>
        <v>0</v>
      </c>
      <c r="BM14" s="76"/>
    </row>
    <row r="15" spans="1:65" ht="47.25">
      <c r="A15" s="77" t="s">
        <v>153</v>
      </c>
      <c r="B15" s="78" t="s">
        <v>154</v>
      </c>
      <c r="C15" s="90"/>
      <c r="D15" s="90"/>
      <c r="E15" s="90"/>
      <c r="F15" s="90"/>
      <c r="G15" s="90"/>
      <c r="H15" s="90"/>
      <c r="I15" s="90"/>
      <c r="J15" s="90"/>
      <c r="K15" s="90"/>
      <c r="L15" s="90"/>
      <c r="M15" s="90"/>
      <c r="N15" s="71">
        <f t="shared" si="5"/>
        <v>0</v>
      </c>
      <c r="O15" s="90"/>
      <c r="P15" s="90"/>
      <c r="Q15" s="90"/>
      <c r="R15" s="90"/>
      <c r="S15" s="90"/>
      <c r="T15" s="72">
        <f t="shared" si="7"/>
        <v>0</v>
      </c>
      <c r="U15" s="90"/>
      <c r="V15" s="90"/>
      <c r="W15" s="90"/>
      <c r="X15" s="90"/>
      <c r="Y15" s="90"/>
      <c r="Z15" s="90"/>
      <c r="AA15" s="90"/>
      <c r="AB15" s="73">
        <f t="shared" si="8"/>
        <v>0</v>
      </c>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74">
        <f t="shared" si="10"/>
        <v>0</v>
      </c>
      <c r="BL15" s="75">
        <f t="shared" si="3"/>
        <v>0</v>
      </c>
      <c r="BM15" s="76"/>
    </row>
    <row r="16" spans="1:65" ht="47.25">
      <c r="A16" s="77" t="s">
        <v>155</v>
      </c>
      <c r="B16" s="78" t="s">
        <v>156</v>
      </c>
      <c r="C16" s="90"/>
      <c r="D16" s="90"/>
      <c r="E16" s="90"/>
      <c r="F16" s="90"/>
      <c r="G16" s="90"/>
      <c r="H16" s="90"/>
      <c r="I16" s="90"/>
      <c r="J16" s="90"/>
      <c r="K16" s="90"/>
      <c r="L16" s="90"/>
      <c r="M16" s="90"/>
      <c r="N16" s="71">
        <f t="shared" si="5"/>
        <v>0</v>
      </c>
      <c r="O16" s="90"/>
      <c r="P16" s="90"/>
      <c r="Q16" s="90"/>
      <c r="R16" s="90"/>
      <c r="S16" s="90"/>
      <c r="T16" s="72">
        <f t="shared" si="7"/>
        <v>0</v>
      </c>
      <c r="U16" s="90"/>
      <c r="V16" s="90"/>
      <c r="W16" s="90"/>
      <c r="X16" s="90"/>
      <c r="Y16" s="90"/>
      <c r="Z16" s="90"/>
      <c r="AA16" s="90"/>
      <c r="AB16" s="73">
        <f t="shared" si="8"/>
        <v>0</v>
      </c>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74">
        <f t="shared" si="10"/>
        <v>0</v>
      </c>
      <c r="BL16" s="75">
        <f t="shared" si="3"/>
        <v>0</v>
      </c>
      <c r="BM16" s="76"/>
    </row>
    <row r="17" spans="1:65" ht="31.5">
      <c r="A17" s="77" t="s">
        <v>157</v>
      </c>
      <c r="B17" s="78" t="s">
        <v>158</v>
      </c>
      <c r="C17" s="90"/>
      <c r="D17" s="90"/>
      <c r="E17" s="90"/>
      <c r="F17" s="90"/>
      <c r="G17" s="90"/>
      <c r="H17" s="90"/>
      <c r="I17" s="90"/>
      <c r="J17" s="90"/>
      <c r="K17" s="90"/>
      <c r="L17" s="90"/>
      <c r="M17" s="90"/>
      <c r="N17" s="71">
        <f t="shared" si="5"/>
        <v>0</v>
      </c>
      <c r="O17" s="90"/>
      <c r="P17" s="90"/>
      <c r="Q17" s="90"/>
      <c r="R17" s="90"/>
      <c r="S17" s="90"/>
      <c r="T17" s="72">
        <f t="shared" si="7"/>
        <v>0</v>
      </c>
      <c r="U17" s="90"/>
      <c r="V17" s="90"/>
      <c r="W17" s="90"/>
      <c r="X17" s="90"/>
      <c r="Y17" s="90"/>
      <c r="Z17" s="90"/>
      <c r="AA17" s="90"/>
      <c r="AB17" s="73">
        <f t="shared" si="8"/>
        <v>0</v>
      </c>
      <c r="AC17" s="90"/>
      <c r="AD17" s="90"/>
      <c r="AE17" s="90"/>
      <c r="AF17" s="90"/>
      <c r="AG17" s="90"/>
      <c r="AH17" s="90">
        <f>60+8755+2770+4752+944+5145</f>
        <v>22426</v>
      </c>
      <c r="AI17" s="90"/>
      <c r="AJ17" s="90"/>
      <c r="AK17" s="90"/>
      <c r="AL17" s="90"/>
      <c r="AM17" s="90"/>
      <c r="AN17" s="90"/>
      <c r="AO17" s="90"/>
      <c r="AP17" s="90"/>
      <c r="AQ17" s="90"/>
      <c r="AR17" s="90"/>
      <c r="AS17" s="90"/>
      <c r="AT17" s="90"/>
      <c r="AU17" s="90"/>
      <c r="AV17" s="90"/>
      <c r="AW17" s="90"/>
      <c r="AX17" s="90"/>
      <c r="AY17" s="90">
        <v>3773</v>
      </c>
      <c r="AZ17" s="90"/>
      <c r="BA17" s="90"/>
      <c r="BB17" s="90"/>
      <c r="BC17" s="90"/>
      <c r="BD17" s="90"/>
      <c r="BE17" s="90"/>
      <c r="BF17" s="90"/>
      <c r="BG17" s="90"/>
      <c r="BH17" s="90"/>
      <c r="BI17" s="90"/>
      <c r="BJ17" s="90"/>
      <c r="BK17" s="74">
        <f t="shared" si="10"/>
        <v>26199</v>
      </c>
      <c r="BL17" s="75">
        <f t="shared" si="3"/>
        <v>26199</v>
      </c>
      <c r="BM17" s="76"/>
    </row>
    <row r="18" spans="1:65" ht="31.5">
      <c r="A18" s="68" t="s">
        <v>159</v>
      </c>
      <c r="B18" s="69" t="s">
        <v>160</v>
      </c>
      <c r="C18" s="70">
        <f>SUM(C19:C23)</f>
        <v>0</v>
      </c>
      <c r="D18" s="70">
        <f>SUM(D19:D23)</f>
        <v>0</v>
      </c>
      <c r="E18" s="70">
        <f aca="true" t="shared" si="11" ref="E18:K18">SUM(E19:E23)</f>
        <v>0</v>
      </c>
      <c r="F18" s="70">
        <f t="shared" si="11"/>
        <v>0</v>
      </c>
      <c r="G18" s="70">
        <f t="shared" si="11"/>
        <v>0</v>
      </c>
      <c r="H18" s="70">
        <f t="shared" si="11"/>
        <v>0</v>
      </c>
      <c r="I18" s="70">
        <f t="shared" si="11"/>
        <v>0</v>
      </c>
      <c r="J18" s="70">
        <f t="shared" si="11"/>
        <v>0</v>
      </c>
      <c r="K18" s="70">
        <f t="shared" si="11"/>
        <v>0</v>
      </c>
      <c r="L18" s="70">
        <f>SUM(L19:L23)</f>
        <v>0</v>
      </c>
      <c r="M18" s="70">
        <f>SUM(M19:M23)</f>
        <v>0</v>
      </c>
      <c r="N18" s="71">
        <f t="shared" si="5"/>
        <v>0</v>
      </c>
      <c r="O18" s="70">
        <f>SUM(O19:O23)</f>
        <v>0</v>
      </c>
      <c r="P18" s="70">
        <f aca="true" t="shared" si="12" ref="P18:AA18">SUM(P19:P23)</f>
        <v>0</v>
      </c>
      <c r="Q18" s="70">
        <f t="shared" si="12"/>
        <v>0</v>
      </c>
      <c r="R18" s="70">
        <f t="shared" si="12"/>
        <v>0</v>
      </c>
      <c r="S18" s="70">
        <f t="shared" si="12"/>
        <v>0</v>
      </c>
      <c r="T18" s="72">
        <f t="shared" si="7"/>
        <v>0</v>
      </c>
      <c r="U18" s="70">
        <f t="shared" si="12"/>
        <v>0</v>
      </c>
      <c r="V18" s="70">
        <f t="shared" si="12"/>
        <v>0</v>
      </c>
      <c r="W18" s="70">
        <f t="shared" si="12"/>
        <v>0</v>
      </c>
      <c r="X18" s="70">
        <f t="shared" si="12"/>
        <v>0</v>
      </c>
      <c r="Y18" s="70">
        <f t="shared" si="12"/>
        <v>0</v>
      </c>
      <c r="Z18" s="70">
        <f t="shared" si="12"/>
        <v>0</v>
      </c>
      <c r="AA18" s="70">
        <f t="shared" si="12"/>
        <v>0</v>
      </c>
      <c r="AB18" s="73">
        <f t="shared" si="8"/>
        <v>0</v>
      </c>
      <c r="AC18" s="70">
        <f aca="true" t="shared" si="13" ref="AC18:BJ18">SUM(AC19:AC23)</f>
        <v>27267</v>
      </c>
      <c r="AD18" s="70">
        <f t="shared" si="13"/>
        <v>0</v>
      </c>
      <c r="AE18" s="70">
        <f t="shared" si="13"/>
        <v>0</v>
      </c>
      <c r="AF18" s="70">
        <f>SUM(AF19:AF23)</f>
        <v>0</v>
      </c>
      <c r="AG18" s="70">
        <f t="shared" si="13"/>
        <v>0</v>
      </c>
      <c r="AH18" s="70">
        <f t="shared" si="13"/>
        <v>0</v>
      </c>
      <c r="AI18" s="70">
        <f t="shared" si="13"/>
        <v>0</v>
      </c>
      <c r="AJ18" s="70">
        <f t="shared" si="13"/>
        <v>0</v>
      </c>
      <c r="AK18" s="70">
        <f t="shared" si="13"/>
        <v>0</v>
      </c>
      <c r="AL18" s="70">
        <f t="shared" si="13"/>
        <v>0</v>
      </c>
      <c r="AM18" s="70">
        <f t="shared" si="13"/>
        <v>0</v>
      </c>
      <c r="AN18" s="70">
        <f t="shared" si="13"/>
        <v>0</v>
      </c>
      <c r="AO18" s="70">
        <f t="shared" si="13"/>
        <v>0</v>
      </c>
      <c r="AP18" s="70">
        <f t="shared" si="13"/>
        <v>0</v>
      </c>
      <c r="AQ18" s="70">
        <f t="shared" si="13"/>
        <v>0</v>
      </c>
      <c r="AR18" s="70">
        <f t="shared" si="13"/>
        <v>0</v>
      </c>
      <c r="AS18" s="70">
        <f t="shared" si="13"/>
        <v>0</v>
      </c>
      <c r="AT18" s="70">
        <f t="shared" si="13"/>
        <v>318679</v>
      </c>
      <c r="AU18" s="70">
        <f t="shared" si="13"/>
        <v>0</v>
      </c>
      <c r="AV18" s="70">
        <f t="shared" si="13"/>
        <v>0</v>
      </c>
      <c r="AW18" s="70">
        <f t="shared" si="13"/>
        <v>0</v>
      </c>
      <c r="AX18" s="70">
        <f t="shared" si="13"/>
        <v>0</v>
      </c>
      <c r="AY18" s="70">
        <f t="shared" si="13"/>
        <v>0</v>
      </c>
      <c r="AZ18" s="70">
        <f t="shared" si="13"/>
        <v>0</v>
      </c>
      <c r="BA18" s="70">
        <f t="shared" si="13"/>
        <v>0</v>
      </c>
      <c r="BB18" s="70">
        <f t="shared" si="13"/>
        <v>0</v>
      </c>
      <c r="BC18" s="70">
        <f t="shared" si="13"/>
        <v>0</v>
      </c>
      <c r="BD18" s="70">
        <f t="shared" si="13"/>
        <v>0</v>
      </c>
      <c r="BE18" s="70">
        <f t="shared" si="13"/>
        <v>0</v>
      </c>
      <c r="BF18" s="70">
        <f t="shared" si="13"/>
        <v>0</v>
      </c>
      <c r="BG18" s="70">
        <f t="shared" si="13"/>
        <v>0</v>
      </c>
      <c r="BH18" s="70">
        <f t="shared" si="13"/>
        <v>0</v>
      </c>
      <c r="BI18" s="70">
        <f t="shared" si="13"/>
        <v>0</v>
      </c>
      <c r="BJ18" s="70">
        <f t="shared" si="13"/>
        <v>0</v>
      </c>
      <c r="BK18" s="74">
        <f t="shared" si="10"/>
        <v>345946</v>
      </c>
      <c r="BL18" s="75">
        <f t="shared" si="3"/>
        <v>345946</v>
      </c>
      <c r="BM18" s="76"/>
    </row>
    <row r="19" spans="1:65" ht="31.5">
      <c r="A19" s="77" t="s">
        <v>161</v>
      </c>
      <c r="B19" s="78" t="s">
        <v>162</v>
      </c>
      <c r="C19" s="90"/>
      <c r="D19" s="90"/>
      <c r="E19" s="90"/>
      <c r="F19" s="90"/>
      <c r="G19" s="90"/>
      <c r="H19" s="90"/>
      <c r="I19" s="90"/>
      <c r="J19" s="90"/>
      <c r="K19" s="90"/>
      <c r="L19" s="90"/>
      <c r="M19" s="90"/>
      <c r="N19" s="71">
        <f t="shared" si="5"/>
        <v>0</v>
      </c>
      <c r="O19" s="90"/>
      <c r="P19" s="90"/>
      <c r="Q19" s="90"/>
      <c r="R19" s="90"/>
      <c r="S19" s="90"/>
      <c r="T19" s="72">
        <f t="shared" si="7"/>
        <v>0</v>
      </c>
      <c r="U19" s="90"/>
      <c r="V19" s="90"/>
      <c r="W19" s="90"/>
      <c r="X19" s="90"/>
      <c r="Y19" s="90"/>
      <c r="Z19" s="90"/>
      <c r="AA19" s="90"/>
      <c r="AB19" s="73">
        <f t="shared" si="8"/>
        <v>0</v>
      </c>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74">
        <f t="shared" si="10"/>
        <v>0</v>
      </c>
      <c r="BL19" s="75">
        <f t="shared" si="3"/>
        <v>0</v>
      </c>
      <c r="BM19" s="76"/>
    </row>
    <row r="20" spans="1:65" ht="47.25">
      <c r="A20" s="77" t="s">
        <v>163</v>
      </c>
      <c r="B20" s="78" t="s">
        <v>164</v>
      </c>
      <c r="C20" s="90"/>
      <c r="D20" s="90"/>
      <c r="E20" s="90"/>
      <c r="F20" s="90"/>
      <c r="G20" s="90"/>
      <c r="H20" s="90"/>
      <c r="I20" s="90"/>
      <c r="J20" s="90"/>
      <c r="K20" s="90"/>
      <c r="L20" s="90"/>
      <c r="M20" s="90"/>
      <c r="N20" s="71">
        <f t="shared" si="5"/>
        <v>0</v>
      </c>
      <c r="O20" s="90"/>
      <c r="P20" s="90"/>
      <c r="Q20" s="90"/>
      <c r="R20" s="90"/>
      <c r="S20" s="90"/>
      <c r="T20" s="72">
        <f t="shared" si="7"/>
        <v>0</v>
      </c>
      <c r="U20" s="90"/>
      <c r="V20" s="90"/>
      <c r="W20" s="90"/>
      <c r="X20" s="90"/>
      <c r="Y20" s="90"/>
      <c r="Z20" s="90"/>
      <c r="AA20" s="90"/>
      <c r="AB20" s="73">
        <f t="shared" si="8"/>
        <v>0</v>
      </c>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74">
        <f t="shared" si="10"/>
        <v>0</v>
      </c>
      <c r="BL20" s="75">
        <f t="shared" si="3"/>
        <v>0</v>
      </c>
      <c r="BM20" s="76"/>
    </row>
    <row r="21" spans="1:65" ht="47.25">
      <c r="A21" s="77" t="s">
        <v>165</v>
      </c>
      <c r="B21" s="78" t="s">
        <v>166</v>
      </c>
      <c r="C21" s="90"/>
      <c r="D21" s="90"/>
      <c r="E21" s="90"/>
      <c r="F21" s="90"/>
      <c r="G21" s="90"/>
      <c r="H21" s="90"/>
      <c r="I21" s="90"/>
      <c r="J21" s="90"/>
      <c r="K21" s="90"/>
      <c r="L21" s="90"/>
      <c r="M21" s="90"/>
      <c r="N21" s="71">
        <f t="shared" si="5"/>
        <v>0</v>
      </c>
      <c r="O21" s="90"/>
      <c r="P21" s="90"/>
      <c r="Q21" s="90"/>
      <c r="R21" s="90"/>
      <c r="S21" s="90"/>
      <c r="T21" s="72">
        <f t="shared" si="7"/>
        <v>0</v>
      </c>
      <c r="U21" s="90"/>
      <c r="V21" s="90"/>
      <c r="W21" s="90"/>
      <c r="X21" s="90"/>
      <c r="Y21" s="90"/>
      <c r="Z21" s="90"/>
      <c r="AA21" s="90"/>
      <c r="AB21" s="73">
        <f t="shared" si="8"/>
        <v>0</v>
      </c>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74">
        <f t="shared" si="10"/>
        <v>0</v>
      </c>
      <c r="BL21" s="75">
        <f t="shared" si="3"/>
        <v>0</v>
      </c>
      <c r="BM21" s="76"/>
    </row>
    <row r="22" spans="1:65" ht="47.25">
      <c r="A22" s="77" t="s">
        <v>167</v>
      </c>
      <c r="B22" s="78" t="s">
        <v>168</v>
      </c>
      <c r="C22" s="90"/>
      <c r="D22" s="90"/>
      <c r="E22" s="90"/>
      <c r="F22" s="90"/>
      <c r="G22" s="90"/>
      <c r="H22" s="90"/>
      <c r="I22" s="90"/>
      <c r="J22" s="90"/>
      <c r="K22" s="90"/>
      <c r="L22" s="90"/>
      <c r="M22" s="90"/>
      <c r="N22" s="71">
        <f t="shared" si="5"/>
        <v>0</v>
      </c>
      <c r="O22" s="90"/>
      <c r="P22" s="90"/>
      <c r="Q22" s="90"/>
      <c r="R22" s="90"/>
      <c r="S22" s="90"/>
      <c r="T22" s="72">
        <f t="shared" si="7"/>
        <v>0</v>
      </c>
      <c r="U22" s="90"/>
      <c r="V22" s="90"/>
      <c r="W22" s="90"/>
      <c r="X22" s="90"/>
      <c r="Y22" s="90"/>
      <c r="Z22" s="90"/>
      <c r="AA22" s="90"/>
      <c r="AB22" s="73">
        <f t="shared" si="8"/>
        <v>0</v>
      </c>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74">
        <f t="shared" si="10"/>
        <v>0</v>
      </c>
      <c r="BL22" s="75">
        <f t="shared" si="3"/>
        <v>0</v>
      </c>
      <c r="BM22" s="76"/>
    </row>
    <row r="23" spans="1:65" ht="31.5">
      <c r="A23" s="77" t="s">
        <v>169</v>
      </c>
      <c r="B23" s="78" t="s">
        <v>170</v>
      </c>
      <c r="C23" s="90"/>
      <c r="D23" s="90"/>
      <c r="E23" s="90"/>
      <c r="F23" s="90"/>
      <c r="G23" s="90"/>
      <c r="H23" s="90"/>
      <c r="I23" s="90"/>
      <c r="J23" s="90"/>
      <c r="K23" s="90"/>
      <c r="L23" s="90"/>
      <c r="M23" s="90"/>
      <c r="N23" s="71">
        <f t="shared" si="5"/>
        <v>0</v>
      </c>
      <c r="O23" s="90"/>
      <c r="P23" s="90"/>
      <c r="Q23" s="90"/>
      <c r="R23" s="90"/>
      <c r="S23" s="90"/>
      <c r="T23" s="72">
        <f t="shared" si="7"/>
        <v>0</v>
      </c>
      <c r="U23" s="90"/>
      <c r="V23" s="90"/>
      <c r="W23" s="90"/>
      <c r="X23" s="90"/>
      <c r="Y23" s="90"/>
      <c r="Z23" s="90"/>
      <c r="AA23" s="90"/>
      <c r="AB23" s="73">
        <f t="shared" si="8"/>
        <v>0</v>
      </c>
      <c r="AC23" s="90">
        <f>23896+2994+377</f>
        <v>27267</v>
      </c>
      <c r="AD23" s="90"/>
      <c r="AE23" s="90"/>
      <c r="AF23" s="90"/>
      <c r="AG23" s="90"/>
      <c r="AH23" s="90"/>
      <c r="AI23" s="90"/>
      <c r="AJ23" s="90"/>
      <c r="AK23" s="90"/>
      <c r="AL23" s="90"/>
      <c r="AM23" s="90"/>
      <c r="AN23" s="90"/>
      <c r="AO23" s="90"/>
      <c r="AP23" s="90"/>
      <c r="AQ23" s="90"/>
      <c r="AR23" s="90"/>
      <c r="AS23" s="90"/>
      <c r="AT23" s="91">
        <f>316759+532+550+838</f>
        <v>318679</v>
      </c>
      <c r="AU23" s="90"/>
      <c r="AV23" s="90"/>
      <c r="AW23" s="90"/>
      <c r="AX23" s="90"/>
      <c r="AY23" s="90"/>
      <c r="AZ23" s="90"/>
      <c r="BA23" s="90"/>
      <c r="BB23" s="90"/>
      <c r="BC23" s="90"/>
      <c r="BD23" s="90"/>
      <c r="BE23" s="90"/>
      <c r="BF23" s="90"/>
      <c r="BG23" s="90"/>
      <c r="BH23" s="90"/>
      <c r="BI23" s="90"/>
      <c r="BJ23" s="90"/>
      <c r="BK23" s="74">
        <f t="shared" si="10"/>
        <v>345946</v>
      </c>
      <c r="BL23" s="75">
        <f t="shared" si="3"/>
        <v>345946</v>
      </c>
      <c r="BM23" s="76"/>
    </row>
    <row r="24" spans="1:65" ht="18">
      <c r="A24" s="68" t="s">
        <v>171</v>
      </c>
      <c r="B24" s="69" t="s">
        <v>172</v>
      </c>
      <c r="C24" s="70">
        <f aca="true" t="shared" si="14" ref="C24:M24">C25+C28+C29+C30+C33+C46</f>
        <v>0</v>
      </c>
      <c r="D24" s="70">
        <f t="shared" si="14"/>
        <v>0</v>
      </c>
      <c r="E24" s="70">
        <f t="shared" si="14"/>
        <v>0</v>
      </c>
      <c r="F24" s="70">
        <f t="shared" si="14"/>
        <v>0</v>
      </c>
      <c r="G24" s="70">
        <f t="shared" si="14"/>
        <v>0</v>
      </c>
      <c r="H24" s="70">
        <f t="shared" si="14"/>
        <v>0</v>
      </c>
      <c r="I24" s="70">
        <f t="shared" si="14"/>
        <v>0</v>
      </c>
      <c r="J24" s="70">
        <f t="shared" si="14"/>
        <v>0</v>
      </c>
      <c r="K24" s="70">
        <f t="shared" si="14"/>
        <v>0</v>
      </c>
      <c r="L24" s="70">
        <f t="shared" si="14"/>
        <v>0</v>
      </c>
      <c r="M24" s="70">
        <f t="shared" si="14"/>
        <v>0</v>
      </c>
      <c r="N24" s="71">
        <f t="shared" si="5"/>
        <v>0</v>
      </c>
      <c r="O24" s="70">
        <f>O25+O28+O29+O30+O33+O46</f>
        <v>0</v>
      </c>
      <c r="P24" s="70">
        <f>P25+P28+P29+P30+P33+P46</f>
        <v>0</v>
      </c>
      <c r="Q24" s="70">
        <f>Q25+Q28+Q29+Q30+Q33+Q46</f>
        <v>0</v>
      </c>
      <c r="R24" s="70">
        <f>R25+R28+R29+R30+R33+R46</f>
        <v>0</v>
      </c>
      <c r="S24" s="70">
        <f>S25+S28+S29+S30+S33+S46</f>
        <v>0</v>
      </c>
      <c r="T24" s="72">
        <f t="shared" si="7"/>
        <v>0</v>
      </c>
      <c r="U24" s="70">
        <f aca="true" t="shared" si="15" ref="U24:AA24">U25+U28+U29+U30+U33+U46</f>
        <v>0</v>
      </c>
      <c r="V24" s="70">
        <f t="shared" si="15"/>
        <v>0</v>
      </c>
      <c r="W24" s="70">
        <f t="shared" si="15"/>
        <v>0</v>
      </c>
      <c r="X24" s="70">
        <f t="shared" si="15"/>
        <v>0</v>
      </c>
      <c r="Y24" s="70">
        <f t="shared" si="15"/>
        <v>0</v>
      </c>
      <c r="Z24" s="70">
        <f t="shared" si="15"/>
        <v>0</v>
      </c>
      <c r="AA24" s="70">
        <f t="shared" si="15"/>
        <v>0</v>
      </c>
      <c r="AB24" s="73">
        <f t="shared" si="8"/>
        <v>0</v>
      </c>
      <c r="AC24" s="70">
        <f aca="true" t="shared" si="16" ref="AC24:BJ24">AC25+AC28+AC29+AC30+AC33+AC46</f>
        <v>0</v>
      </c>
      <c r="AD24" s="70">
        <f t="shared" si="16"/>
        <v>0</v>
      </c>
      <c r="AE24" s="70">
        <f t="shared" si="16"/>
        <v>0</v>
      </c>
      <c r="AF24" s="70">
        <f t="shared" si="16"/>
        <v>0</v>
      </c>
      <c r="AG24" s="70">
        <f t="shared" si="16"/>
        <v>0</v>
      </c>
      <c r="AH24" s="70">
        <f t="shared" si="16"/>
        <v>96230</v>
      </c>
      <c r="AI24" s="70">
        <f t="shared" si="16"/>
        <v>0</v>
      </c>
      <c r="AJ24" s="70">
        <f t="shared" si="16"/>
        <v>0</v>
      </c>
      <c r="AK24" s="70">
        <f t="shared" si="16"/>
        <v>0</v>
      </c>
      <c r="AL24" s="70">
        <f t="shared" si="16"/>
        <v>0</v>
      </c>
      <c r="AM24" s="70">
        <f t="shared" si="16"/>
        <v>0</v>
      </c>
      <c r="AN24" s="70">
        <f t="shared" si="16"/>
        <v>0</v>
      </c>
      <c r="AO24" s="70">
        <f t="shared" si="16"/>
        <v>0</v>
      </c>
      <c r="AP24" s="70">
        <f t="shared" si="16"/>
        <v>0</v>
      </c>
      <c r="AQ24" s="70">
        <f t="shared" si="16"/>
        <v>0</v>
      </c>
      <c r="AR24" s="70">
        <f t="shared" si="16"/>
        <v>0</v>
      </c>
      <c r="AS24" s="70">
        <f t="shared" si="16"/>
        <v>50</v>
      </c>
      <c r="AT24" s="70">
        <f t="shared" si="16"/>
        <v>0</v>
      </c>
      <c r="AU24" s="70">
        <f t="shared" si="16"/>
        <v>0</v>
      </c>
      <c r="AV24" s="70">
        <f t="shared" si="16"/>
        <v>0</v>
      </c>
      <c r="AW24" s="70">
        <f t="shared" si="16"/>
        <v>0</v>
      </c>
      <c r="AX24" s="70">
        <f t="shared" si="16"/>
        <v>0</v>
      </c>
      <c r="AY24" s="70">
        <f t="shared" si="16"/>
        <v>0</v>
      </c>
      <c r="AZ24" s="70">
        <f t="shared" si="16"/>
        <v>0</v>
      </c>
      <c r="BA24" s="70">
        <f t="shared" si="16"/>
        <v>0</v>
      </c>
      <c r="BB24" s="70">
        <f t="shared" si="16"/>
        <v>0</v>
      </c>
      <c r="BC24" s="70">
        <f t="shared" si="16"/>
        <v>0</v>
      </c>
      <c r="BD24" s="70">
        <f t="shared" si="16"/>
        <v>0</v>
      </c>
      <c r="BE24" s="70">
        <f t="shared" si="16"/>
        <v>0</v>
      </c>
      <c r="BF24" s="70">
        <f t="shared" si="16"/>
        <v>0</v>
      </c>
      <c r="BG24" s="70">
        <f t="shared" si="16"/>
        <v>0</v>
      </c>
      <c r="BH24" s="70">
        <f t="shared" si="16"/>
        <v>0</v>
      </c>
      <c r="BI24" s="70">
        <f t="shared" si="16"/>
        <v>0</v>
      </c>
      <c r="BJ24" s="70">
        <f t="shared" si="16"/>
        <v>0</v>
      </c>
      <c r="BK24" s="74">
        <f t="shared" si="10"/>
        <v>96280</v>
      </c>
      <c r="BL24" s="75">
        <f t="shared" si="3"/>
        <v>96280</v>
      </c>
      <c r="BM24" s="76"/>
    </row>
    <row r="25" spans="1:65" ht="18">
      <c r="A25" s="77" t="s">
        <v>173</v>
      </c>
      <c r="B25" s="78" t="s">
        <v>174</v>
      </c>
      <c r="C25" s="79">
        <f>SUM(C26:C27)</f>
        <v>0</v>
      </c>
      <c r="D25" s="79">
        <f>SUM(D26:D27)</f>
        <v>0</v>
      </c>
      <c r="E25" s="79">
        <f aca="true" t="shared" si="17" ref="E25:K25">SUM(E26:E27)</f>
        <v>0</v>
      </c>
      <c r="F25" s="79">
        <f t="shared" si="17"/>
        <v>0</v>
      </c>
      <c r="G25" s="79">
        <f t="shared" si="17"/>
        <v>0</v>
      </c>
      <c r="H25" s="79">
        <f t="shared" si="17"/>
        <v>0</v>
      </c>
      <c r="I25" s="79">
        <f t="shared" si="17"/>
        <v>0</v>
      </c>
      <c r="J25" s="79">
        <f t="shared" si="17"/>
        <v>0</v>
      </c>
      <c r="K25" s="79">
        <f t="shared" si="17"/>
        <v>0</v>
      </c>
      <c r="L25" s="79">
        <f>SUM(L26:L27)</f>
        <v>0</v>
      </c>
      <c r="M25" s="79">
        <f>SUM(M26:M27)</f>
        <v>0</v>
      </c>
      <c r="N25" s="71">
        <f t="shared" si="5"/>
        <v>0</v>
      </c>
      <c r="O25" s="79">
        <f>SUM(O26:O27)</f>
        <v>0</v>
      </c>
      <c r="P25" s="79">
        <f aca="true" t="shared" si="18" ref="P25:AA25">SUM(P26:P27)</f>
        <v>0</v>
      </c>
      <c r="Q25" s="79">
        <f t="shared" si="18"/>
        <v>0</v>
      </c>
      <c r="R25" s="79">
        <f t="shared" si="18"/>
        <v>0</v>
      </c>
      <c r="S25" s="79">
        <f t="shared" si="18"/>
        <v>0</v>
      </c>
      <c r="T25" s="72">
        <f t="shared" si="7"/>
        <v>0</v>
      </c>
      <c r="U25" s="79">
        <f t="shared" si="18"/>
        <v>0</v>
      </c>
      <c r="V25" s="79">
        <f t="shared" si="18"/>
        <v>0</v>
      </c>
      <c r="W25" s="79">
        <f t="shared" si="18"/>
        <v>0</v>
      </c>
      <c r="X25" s="79">
        <f t="shared" si="18"/>
        <v>0</v>
      </c>
      <c r="Y25" s="79">
        <f t="shared" si="18"/>
        <v>0</v>
      </c>
      <c r="Z25" s="79">
        <f t="shared" si="18"/>
        <v>0</v>
      </c>
      <c r="AA25" s="79">
        <f t="shared" si="18"/>
        <v>0</v>
      </c>
      <c r="AB25" s="73">
        <f t="shared" si="8"/>
        <v>0</v>
      </c>
      <c r="AC25" s="79">
        <f aca="true" t="shared" si="19" ref="AC25:BJ25">SUM(AC26:AC27)</f>
        <v>0</v>
      </c>
      <c r="AD25" s="79">
        <f t="shared" si="19"/>
        <v>0</v>
      </c>
      <c r="AE25" s="79">
        <f t="shared" si="19"/>
        <v>0</v>
      </c>
      <c r="AF25" s="79">
        <f>SUM(AF26:AF27)</f>
        <v>0</v>
      </c>
      <c r="AG25" s="79">
        <f t="shared" si="19"/>
        <v>0</v>
      </c>
      <c r="AH25" s="79">
        <f t="shared" si="19"/>
        <v>0</v>
      </c>
      <c r="AI25" s="79">
        <f t="shared" si="19"/>
        <v>0</v>
      </c>
      <c r="AJ25" s="79">
        <f t="shared" si="19"/>
        <v>0</v>
      </c>
      <c r="AK25" s="79">
        <f t="shared" si="19"/>
        <v>0</v>
      </c>
      <c r="AL25" s="79">
        <f t="shared" si="19"/>
        <v>0</v>
      </c>
      <c r="AM25" s="79">
        <f t="shared" si="19"/>
        <v>0</v>
      </c>
      <c r="AN25" s="79">
        <f t="shared" si="19"/>
        <v>0</v>
      </c>
      <c r="AO25" s="79">
        <f t="shared" si="19"/>
        <v>0</v>
      </c>
      <c r="AP25" s="79">
        <f t="shared" si="19"/>
        <v>0</v>
      </c>
      <c r="AQ25" s="79">
        <f t="shared" si="19"/>
        <v>0</v>
      </c>
      <c r="AR25" s="79">
        <f t="shared" si="19"/>
        <v>0</v>
      </c>
      <c r="AS25" s="79">
        <f t="shared" si="19"/>
        <v>0</v>
      </c>
      <c r="AT25" s="79">
        <f t="shared" si="19"/>
        <v>0</v>
      </c>
      <c r="AU25" s="79">
        <f t="shared" si="19"/>
        <v>0</v>
      </c>
      <c r="AV25" s="79">
        <f t="shared" si="19"/>
        <v>0</v>
      </c>
      <c r="AW25" s="79">
        <f t="shared" si="19"/>
        <v>0</v>
      </c>
      <c r="AX25" s="79">
        <f t="shared" si="19"/>
        <v>0</v>
      </c>
      <c r="AY25" s="79">
        <f t="shared" si="19"/>
        <v>0</v>
      </c>
      <c r="AZ25" s="79">
        <f t="shared" si="19"/>
        <v>0</v>
      </c>
      <c r="BA25" s="79">
        <f t="shared" si="19"/>
        <v>0</v>
      </c>
      <c r="BB25" s="79">
        <f t="shared" si="19"/>
        <v>0</v>
      </c>
      <c r="BC25" s="79">
        <f t="shared" si="19"/>
        <v>0</v>
      </c>
      <c r="BD25" s="79">
        <f t="shared" si="19"/>
        <v>0</v>
      </c>
      <c r="BE25" s="79">
        <f t="shared" si="19"/>
        <v>0</v>
      </c>
      <c r="BF25" s="79">
        <f t="shared" si="19"/>
        <v>0</v>
      </c>
      <c r="BG25" s="79">
        <f t="shared" si="19"/>
        <v>0</v>
      </c>
      <c r="BH25" s="79">
        <f t="shared" si="19"/>
        <v>0</v>
      </c>
      <c r="BI25" s="79">
        <f t="shared" si="19"/>
        <v>0</v>
      </c>
      <c r="BJ25" s="79">
        <f t="shared" si="19"/>
        <v>0</v>
      </c>
      <c r="BK25" s="74">
        <f t="shared" si="10"/>
        <v>0</v>
      </c>
      <c r="BL25" s="75">
        <f t="shared" si="3"/>
        <v>0</v>
      </c>
      <c r="BM25" s="76"/>
    </row>
    <row r="26" spans="1:65" s="89" customFormat="1" ht="18">
      <c r="A26" s="80" t="s">
        <v>175</v>
      </c>
      <c r="B26" s="81" t="s">
        <v>176</v>
      </c>
      <c r="C26" s="82"/>
      <c r="D26" s="82"/>
      <c r="E26" s="82"/>
      <c r="F26" s="82"/>
      <c r="G26" s="82"/>
      <c r="H26" s="82"/>
      <c r="I26" s="82"/>
      <c r="J26" s="82"/>
      <c r="K26" s="82"/>
      <c r="L26" s="82"/>
      <c r="M26" s="82"/>
      <c r="N26" s="83">
        <f t="shared" si="5"/>
        <v>0</v>
      </c>
      <c r="O26" s="82"/>
      <c r="P26" s="82"/>
      <c r="Q26" s="82"/>
      <c r="R26" s="82"/>
      <c r="S26" s="82"/>
      <c r="T26" s="84">
        <f t="shared" si="7"/>
        <v>0</v>
      </c>
      <c r="U26" s="82"/>
      <c r="V26" s="82"/>
      <c r="W26" s="82"/>
      <c r="X26" s="82"/>
      <c r="Y26" s="82"/>
      <c r="Z26" s="82"/>
      <c r="AA26" s="82"/>
      <c r="AB26" s="85">
        <f t="shared" si="8"/>
        <v>0</v>
      </c>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6">
        <f t="shared" si="10"/>
        <v>0</v>
      </c>
      <c r="BL26" s="87">
        <f t="shared" si="3"/>
        <v>0</v>
      </c>
      <c r="BM26" s="88"/>
    </row>
    <row r="27" spans="1:65" s="89" customFormat="1" ht="18">
      <c r="A27" s="80" t="s">
        <v>177</v>
      </c>
      <c r="B27" s="81" t="s">
        <v>178</v>
      </c>
      <c r="C27" s="82"/>
      <c r="D27" s="82"/>
      <c r="E27" s="82"/>
      <c r="F27" s="82"/>
      <c r="G27" s="82"/>
      <c r="H27" s="82"/>
      <c r="I27" s="82"/>
      <c r="J27" s="82"/>
      <c r="K27" s="82"/>
      <c r="L27" s="82"/>
      <c r="M27" s="82"/>
      <c r="N27" s="83">
        <f t="shared" si="5"/>
        <v>0</v>
      </c>
      <c r="O27" s="82"/>
      <c r="P27" s="82"/>
      <c r="Q27" s="82"/>
      <c r="R27" s="82"/>
      <c r="S27" s="82"/>
      <c r="T27" s="84">
        <f t="shared" si="7"/>
        <v>0</v>
      </c>
      <c r="U27" s="82"/>
      <c r="V27" s="82"/>
      <c r="W27" s="82"/>
      <c r="X27" s="82"/>
      <c r="Y27" s="82"/>
      <c r="Z27" s="82"/>
      <c r="AA27" s="82"/>
      <c r="AB27" s="85">
        <f t="shared" si="8"/>
        <v>0</v>
      </c>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6">
        <f t="shared" si="10"/>
        <v>0</v>
      </c>
      <c r="BL27" s="87">
        <f t="shared" si="3"/>
        <v>0</v>
      </c>
      <c r="BM27" s="88"/>
    </row>
    <row r="28" spans="1:65" ht="18">
      <c r="A28" s="77" t="s">
        <v>179</v>
      </c>
      <c r="B28" s="78" t="s">
        <v>180</v>
      </c>
      <c r="C28" s="90"/>
      <c r="D28" s="90"/>
      <c r="E28" s="90"/>
      <c r="F28" s="90"/>
      <c r="G28" s="90"/>
      <c r="H28" s="90"/>
      <c r="I28" s="90"/>
      <c r="J28" s="90"/>
      <c r="K28" s="90"/>
      <c r="L28" s="90"/>
      <c r="M28" s="90"/>
      <c r="N28" s="71">
        <f t="shared" si="5"/>
        <v>0</v>
      </c>
      <c r="O28" s="90"/>
      <c r="P28" s="90"/>
      <c r="Q28" s="90"/>
      <c r="R28" s="90"/>
      <c r="S28" s="90"/>
      <c r="T28" s="72">
        <f t="shared" si="7"/>
        <v>0</v>
      </c>
      <c r="U28" s="90"/>
      <c r="V28" s="90"/>
      <c r="W28" s="90"/>
      <c r="X28" s="90"/>
      <c r="Y28" s="90"/>
      <c r="Z28" s="90"/>
      <c r="AA28" s="90"/>
      <c r="AB28" s="73">
        <f t="shared" si="8"/>
        <v>0</v>
      </c>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74">
        <f t="shared" si="10"/>
        <v>0</v>
      </c>
      <c r="BL28" s="75">
        <f t="shared" si="3"/>
        <v>0</v>
      </c>
      <c r="BM28" s="76"/>
    </row>
    <row r="29" spans="1:65" ht="31.5">
      <c r="A29" s="77" t="s">
        <v>181</v>
      </c>
      <c r="B29" s="78" t="s">
        <v>182</v>
      </c>
      <c r="C29" s="90"/>
      <c r="D29" s="90"/>
      <c r="E29" s="90"/>
      <c r="F29" s="90"/>
      <c r="G29" s="90"/>
      <c r="H29" s="90"/>
      <c r="I29" s="90"/>
      <c r="J29" s="90"/>
      <c r="K29" s="90"/>
      <c r="L29" s="90"/>
      <c r="M29" s="90"/>
      <c r="N29" s="71">
        <f t="shared" si="5"/>
        <v>0</v>
      </c>
      <c r="O29" s="90"/>
      <c r="P29" s="90"/>
      <c r="Q29" s="90"/>
      <c r="R29" s="90"/>
      <c r="S29" s="90"/>
      <c r="T29" s="72">
        <f t="shared" si="7"/>
        <v>0</v>
      </c>
      <c r="U29" s="90"/>
      <c r="V29" s="90"/>
      <c r="W29" s="90"/>
      <c r="X29" s="90"/>
      <c r="Y29" s="90"/>
      <c r="Z29" s="90"/>
      <c r="AA29" s="90"/>
      <c r="AB29" s="73">
        <f t="shared" si="8"/>
        <v>0</v>
      </c>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74">
        <f t="shared" si="10"/>
        <v>0</v>
      </c>
      <c r="BL29" s="75">
        <f t="shared" si="3"/>
        <v>0</v>
      </c>
      <c r="BM29" s="76"/>
    </row>
    <row r="30" spans="1:65" ht="18">
      <c r="A30" s="77" t="s">
        <v>183</v>
      </c>
      <c r="B30" s="78" t="s">
        <v>184</v>
      </c>
      <c r="C30" s="92">
        <f>SUM(C31:C32)</f>
        <v>0</v>
      </c>
      <c r="D30" s="92">
        <f>SUM(D31:D32)</f>
        <v>0</v>
      </c>
      <c r="E30" s="92">
        <f aca="true" t="shared" si="20" ref="E30:K30">SUM(E31:E32)</f>
        <v>0</v>
      </c>
      <c r="F30" s="92">
        <f t="shared" si="20"/>
        <v>0</v>
      </c>
      <c r="G30" s="92">
        <f t="shared" si="20"/>
        <v>0</v>
      </c>
      <c r="H30" s="92">
        <f t="shared" si="20"/>
        <v>0</v>
      </c>
      <c r="I30" s="92">
        <f t="shared" si="20"/>
        <v>0</v>
      </c>
      <c r="J30" s="92">
        <f t="shared" si="20"/>
        <v>0</v>
      </c>
      <c r="K30" s="92">
        <f t="shared" si="20"/>
        <v>0</v>
      </c>
      <c r="L30" s="92">
        <f>SUM(L31:L32)</f>
        <v>0</v>
      </c>
      <c r="M30" s="92">
        <f>SUM(M31:M32)</f>
        <v>0</v>
      </c>
      <c r="N30" s="71">
        <f t="shared" si="5"/>
        <v>0</v>
      </c>
      <c r="O30" s="92">
        <f>SUM(O31:O32)</f>
        <v>0</v>
      </c>
      <c r="P30" s="92">
        <f aca="true" t="shared" si="21" ref="P30:AA30">SUM(P31:P32)</f>
        <v>0</v>
      </c>
      <c r="Q30" s="92">
        <f t="shared" si="21"/>
        <v>0</v>
      </c>
      <c r="R30" s="92">
        <f t="shared" si="21"/>
        <v>0</v>
      </c>
      <c r="S30" s="92">
        <f t="shared" si="21"/>
        <v>0</v>
      </c>
      <c r="T30" s="72">
        <f t="shared" si="7"/>
        <v>0</v>
      </c>
      <c r="U30" s="92">
        <f t="shared" si="21"/>
        <v>0</v>
      </c>
      <c r="V30" s="92">
        <f t="shared" si="21"/>
        <v>0</v>
      </c>
      <c r="W30" s="92">
        <f t="shared" si="21"/>
        <v>0</v>
      </c>
      <c r="X30" s="92">
        <f t="shared" si="21"/>
        <v>0</v>
      </c>
      <c r="Y30" s="92">
        <f t="shared" si="21"/>
        <v>0</v>
      </c>
      <c r="Z30" s="92">
        <f t="shared" si="21"/>
        <v>0</v>
      </c>
      <c r="AA30" s="92">
        <f t="shared" si="21"/>
        <v>0</v>
      </c>
      <c r="AB30" s="73">
        <f t="shared" si="8"/>
        <v>0</v>
      </c>
      <c r="AC30" s="92">
        <f aca="true" t="shared" si="22" ref="AC30:BJ30">SUM(AC31:AC32)</f>
        <v>0</v>
      </c>
      <c r="AD30" s="92">
        <f t="shared" si="22"/>
        <v>0</v>
      </c>
      <c r="AE30" s="92">
        <f t="shared" si="22"/>
        <v>0</v>
      </c>
      <c r="AF30" s="92">
        <f>SUM(AF31:AF32)</f>
        <v>0</v>
      </c>
      <c r="AG30" s="92">
        <f t="shared" si="22"/>
        <v>0</v>
      </c>
      <c r="AH30" s="92">
        <f t="shared" si="22"/>
        <v>7933</v>
      </c>
      <c r="AI30" s="92">
        <f t="shared" si="22"/>
        <v>0</v>
      </c>
      <c r="AJ30" s="92">
        <f t="shared" si="22"/>
        <v>0</v>
      </c>
      <c r="AK30" s="92">
        <f t="shared" si="22"/>
        <v>0</v>
      </c>
      <c r="AL30" s="92">
        <f t="shared" si="22"/>
        <v>0</v>
      </c>
      <c r="AM30" s="92">
        <f t="shared" si="22"/>
        <v>0</v>
      </c>
      <c r="AN30" s="92">
        <f t="shared" si="22"/>
        <v>0</v>
      </c>
      <c r="AO30" s="92">
        <f t="shared" si="22"/>
        <v>0</v>
      </c>
      <c r="AP30" s="92">
        <f t="shared" si="22"/>
        <v>0</v>
      </c>
      <c r="AQ30" s="92">
        <f t="shared" si="22"/>
        <v>0</v>
      </c>
      <c r="AR30" s="92">
        <f t="shared" si="22"/>
        <v>0</v>
      </c>
      <c r="AS30" s="92">
        <f t="shared" si="22"/>
        <v>0</v>
      </c>
      <c r="AT30" s="92">
        <f t="shared" si="22"/>
        <v>0</v>
      </c>
      <c r="AU30" s="92">
        <f t="shared" si="22"/>
        <v>0</v>
      </c>
      <c r="AV30" s="92">
        <f t="shared" si="22"/>
        <v>0</v>
      </c>
      <c r="AW30" s="92">
        <f t="shared" si="22"/>
        <v>0</v>
      </c>
      <c r="AX30" s="92">
        <f t="shared" si="22"/>
        <v>0</v>
      </c>
      <c r="AY30" s="92">
        <f t="shared" si="22"/>
        <v>0</v>
      </c>
      <c r="AZ30" s="92">
        <f t="shared" si="22"/>
        <v>0</v>
      </c>
      <c r="BA30" s="92">
        <f t="shared" si="22"/>
        <v>0</v>
      </c>
      <c r="BB30" s="92">
        <f t="shared" si="22"/>
        <v>0</v>
      </c>
      <c r="BC30" s="92">
        <f t="shared" si="22"/>
        <v>0</v>
      </c>
      <c r="BD30" s="92">
        <f t="shared" si="22"/>
        <v>0</v>
      </c>
      <c r="BE30" s="92">
        <f t="shared" si="22"/>
        <v>0</v>
      </c>
      <c r="BF30" s="92">
        <f t="shared" si="22"/>
        <v>0</v>
      </c>
      <c r="BG30" s="92">
        <f t="shared" si="22"/>
        <v>0</v>
      </c>
      <c r="BH30" s="92">
        <f t="shared" si="22"/>
        <v>0</v>
      </c>
      <c r="BI30" s="92">
        <f t="shared" si="22"/>
        <v>0</v>
      </c>
      <c r="BJ30" s="92">
        <f t="shared" si="22"/>
        <v>0</v>
      </c>
      <c r="BK30" s="74">
        <f t="shared" si="10"/>
        <v>7933</v>
      </c>
      <c r="BL30" s="75">
        <f t="shared" si="3"/>
        <v>7933</v>
      </c>
      <c r="BM30" s="76"/>
    </row>
    <row r="31" spans="1:65" s="102" customFormat="1" ht="18">
      <c r="A31" s="93"/>
      <c r="B31" s="94" t="s">
        <v>185</v>
      </c>
      <c r="C31" s="95"/>
      <c r="D31" s="95"/>
      <c r="E31" s="95"/>
      <c r="F31" s="95"/>
      <c r="G31" s="95"/>
      <c r="H31" s="95"/>
      <c r="I31" s="95"/>
      <c r="J31" s="95"/>
      <c r="K31" s="95"/>
      <c r="L31" s="95"/>
      <c r="M31" s="95"/>
      <c r="N31" s="96">
        <f t="shared" si="5"/>
        <v>0</v>
      </c>
      <c r="O31" s="95"/>
      <c r="P31" s="95"/>
      <c r="Q31" s="95"/>
      <c r="R31" s="95"/>
      <c r="S31" s="95"/>
      <c r="T31" s="97">
        <f t="shared" si="7"/>
        <v>0</v>
      </c>
      <c r="U31" s="95"/>
      <c r="V31" s="95"/>
      <c r="W31" s="95"/>
      <c r="X31" s="95"/>
      <c r="Y31" s="95"/>
      <c r="Z31" s="95"/>
      <c r="AA31" s="95"/>
      <c r="AB31" s="98">
        <f t="shared" si="8"/>
        <v>0</v>
      </c>
      <c r="AC31" s="95"/>
      <c r="AD31" s="95"/>
      <c r="AE31" s="95"/>
      <c r="AF31" s="95"/>
      <c r="AG31" s="95"/>
      <c r="AH31" s="95">
        <v>7093</v>
      </c>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9">
        <f t="shared" si="10"/>
        <v>7093</v>
      </c>
      <c r="BL31" s="100">
        <f t="shared" si="3"/>
        <v>7093</v>
      </c>
      <c r="BM31" s="101"/>
    </row>
    <row r="32" spans="1:65" s="102" customFormat="1" ht="18">
      <c r="A32" s="93"/>
      <c r="B32" s="94" t="s">
        <v>186</v>
      </c>
      <c r="C32" s="95"/>
      <c r="D32" s="95"/>
      <c r="E32" s="95"/>
      <c r="F32" s="95"/>
      <c r="G32" s="95"/>
      <c r="H32" s="95"/>
      <c r="I32" s="95"/>
      <c r="J32" s="95"/>
      <c r="K32" s="95"/>
      <c r="L32" s="95"/>
      <c r="M32" s="95"/>
      <c r="N32" s="96">
        <f t="shared" si="5"/>
        <v>0</v>
      </c>
      <c r="O32" s="95"/>
      <c r="P32" s="95"/>
      <c r="Q32" s="95"/>
      <c r="R32" s="95"/>
      <c r="S32" s="95"/>
      <c r="T32" s="97">
        <f t="shared" si="7"/>
        <v>0</v>
      </c>
      <c r="U32" s="95"/>
      <c r="V32" s="95"/>
      <c r="W32" s="95"/>
      <c r="X32" s="95"/>
      <c r="Y32" s="95"/>
      <c r="Z32" s="95"/>
      <c r="AA32" s="95"/>
      <c r="AB32" s="98">
        <f t="shared" si="8"/>
        <v>0</v>
      </c>
      <c r="AC32" s="95"/>
      <c r="AD32" s="95"/>
      <c r="AE32" s="95"/>
      <c r="AF32" s="95"/>
      <c r="AG32" s="95"/>
      <c r="AH32" s="95">
        <v>840</v>
      </c>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9">
        <f t="shared" si="10"/>
        <v>840</v>
      </c>
      <c r="BL32" s="100">
        <f t="shared" si="3"/>
        <v>840</v>
      </c>
      <c r="BM32" s="101"/>
    </row>
    <row r="33" spans="1:65" ht="18">
      <c r="A33" s="77" t="s">
        <v>187</v>
      </c>
      <c r="B33" s="78" t="s">
        <v>188</v>
      </c>
      <c r="C33" s="79">
        <f>SUM(C34:C43)</f>
        <v>0</v>
      </c>
      <c r="D33" s="79">
        <f>SUM(D34:D43)</f>
        <v>0</v>
      </c>
      <c r="E33" s="79">
        <f aca="true" t="shared" si="23" ref="E33:K33">SUM(E34:E43)</f>
        <v>0</v>
      </c>
      <c r="F33" s="79">
        <f t="shared" si="23"/>
        <v>0</v>
      </c>
      <c r="G33" s="79">
        <f t="shared" si="23"/>
        <v>0</v>
      </c>
      <c r="H33" s="79">
        <f t="shared" si="23"/>
        <v>0</v>
      </c>
      <c r="I33" s="79">
        <f t="shared" si="23"/>
        <v>0</v>
      </c>
      <c r="J33" s="79">
        <f t="shared" si="23"/>
        <v>0</v>
      </c>
      <c r="K33" s="79">
        <f t="shared" si="23"/>
        <v>0</v>
      </c>
      <c r="L33" s="79">
        <f>SUM(L34:L43)</f>
        <v>0</v>
      </c>
      <c r="M33" s="79">
        <f>SUM(M34:M43)</f>
        <v>0</v>
      </c>
      <c r="N33" s="71">
        <f t="shared" si="5"/>
        <v>0</v>
      </c>
      <c r="O33" s="79">
        <f>SUM(O34:O43)</f>
        <v>0</v>
      </c>
      <c r="P33" s="79">
        <f aca="true" t="shared" si="24" ref="P33:AA33">SUM(P34:P43)</f>
        <v>0</v>
      </c>
      <c r="Q33" s="79">
        <f t="shared" si="24"/>
        <v>0</v>
      </c>
      <c r="R33" s="79">
        <f t="shared" si="24"/>
        <v>0</v>
      </c>
      <c r="S33" s="79">
        <f t="shared" si="24"/>
        <v>0</v>
      </c>
      <c r="T33" s="72">
        <f t="shared" si="7"/>
        <v>0</v>
      </c>
      <c r="U33" s="79">
        <f t="shared" si="24"/>
        <v>0</v>
      </c>
      <c r="V33" s="79">
        <f t="shared" si="24"/>
        <v>0</v>
      </c>
      <c r="W33" s="79">
        <f t="shared" si="24"/>
        <v>0</v>
      </c>
      <c r="X33" s="79">
        <f t="shared" si="24"/>
        <v>0</v>
      </c>
      <c r="Y33" s="79">
        <f t="shared" si="24"/>
        <v>0</v>
      </c>
      <c r="Z33" s="79">
        <f t="shared" si="24"/>
        <v>0</v>
      </c>
      <c r="AA33" s="79">
        <f t="shared" si="24"/>
        <v>0</v>
      </c>
      <c r="AB33" s="73">
        <f t="shared" si="8"/>
        <v>0</v>
      </c>
      <c r="AC33" s="79">
        <f>SUM(AC34:AC43)</f>
        <v>0</v>
      </c>
      <c r="AD33" s="79">
        <f>SUM(AD34:AD43)</f>
        <v>0</v>
      </c>
      <c r="AE33" s="79">
        <f>SUM(AE34:AE43)</f>
        <v>0</v>
      </c>
      <c r="AF33" s="79">
        <f>SUM(AF34:AF43)</f>
        <v>0</v>
      </c>
      <c r="AG33" s="79">
        <f>SUM(AG34:AG43)</f>
        <v>0</v>
      </c>
      <c r="AH33" s="79">
        <f>AH34+AH37+AH38+AH39+AH43</f>
        <v>87927</v>
      </c>
      <c r="AI33" s="79">
        <f aca="true" t="shared" si="25" ref="AI33:BJ33">SUM(AI34:AI43)</f>
        <v>0</v>
      </c>
      <c r="AJ33" s="79">
        <f t="shared" si="25"/>
        <v>0</v>
      </c>
      <c r="AK33" s="79">
        <f t="shared" si="25"/>
        <v>0</v>
      </c>
      <c r="AL33" s="79">
        <f t="shared" si="25"/>
        <v>0</v>
      </c>
      <c r="AM33" s="79">
        <f t="shared" si="25"/>
        <v>0</v>
      </c>
      <c r="AN33" s="79">
        <f t="shared" si="25"/>
        <v>0</v>
      </c>
      <c r="AO33" s="79">
        <f t="shared" si="25"/>
        <v>0</v>
      </c>
      <c r="AP33" s="79">
        <f t="shared" si="25"/>
        <v>0</v>
      </c>
      <c r="AQ33" s="79">
        <f t="shared" si="25"/>
        <v>0</v>
      </c>
      <c r="AR33" s="79">
        <f t="shared" si="25"/>
        <v>0</v>
      </c>
      <c r="AS33" s="79">
        <f t="shared" si="25"/>
        <v>50</v>
      </c>
      <c r="AT33" s="79">
        <f t="shared" si="25"/>
        <v>0</v>
      </c>
      <c r="AU33" s="79">
        <f t="shared" si="25"/>
        <v>0</v>
      </c>
      <c r="AV33" s="79">
        <f t="shared" si="25"/>
        <v>0</v>
      </c>
      <c r="AW33" s="79">
        <f t="shared" si="25"/>
        <v>0</v>
      </c>
      <c r="AX33" s="79">
        <f t="shared" si="25"/>
        <v>0</v>
      </c>
      <c r="AY33" s="79">
        <f t="shared" si="25"/>
        <v>0</v>
      </c>
      <c r="AZ33" s="79">
        <f t="shared" si="25"/>
        <v>0</v>
      </c>
      <c r="BA33" s="79">
        <f t="shared" si="25"/>
        <v>0</v>
      </c>
      <c r="BB33" s="79">
        <f t="shared" si="25"/>
        <v>0</v>
      </c>
      <c r="BC33" s="79">
        <f t="shared" si="25"/>
        <v>0</v>
      </c>
      <c r="BD33" s="79">
        <f t="shared" si="25"/>
        <v>0</v>
      </c>
      <c r="BE33" s="79">
        <f t="shared" si="25"/>
        <v>0</v>
      </c>
      <c r="BF33" s="79">
        <f t="shared" si="25"/>
        <v>0</v>
      </c>
      <c r="BG33" s="79">
        <f t="shared" si="25"/>
        <v>0</v>
      </c>
      <c r="BH33" s="79">
        <f t="shared" si="25"/>
        <v>0</v>
      </c>
      <c r="BI33" s="79">
        <f t="shared" si="25"/>
        <v>0</v>
      </c>
      <c r="BJ33" s="79">
        <f t="shared" si="25"/>
        <v>0</v>
      </c>
      <c r="BK33" s="74">
        <f t="shared" si="10"/>
        <v>87977</v>
      </c>
      <c r="BL33" s="75">
        <f t="shared" si="3"/>
        <v>87977</v>
      </c>
      <c r="BM33" s="76"/>
    </row>
    <row r="34" spans="1:65" s="89" customFormat="1" ht="18">
      <c r="A34" s="80" t="s">
        <v>189</v>
      </c>
      <c r="B34" s="81" t="s">
        <v>190</v>
      </c>
      <c r="C34" s="82"/>
      <c r="D34" s="82"/>
      <c r="E34" s="82"/>
      <c r="F34" s="82"/>
      <c r="G34" s="82"/>
      <c r="H34" s="82"/>
      <c r="I34" s="82"/>
      <c r="J34" s="82"/>
      <c r="K34" s="82"/>
      <c r="L34" s="82"/>
      <c r="M34" s="82"/>
      <c r="N34" s="83">
        <f t="shared" si="5"/>
        <v>0</v>
      </c>
      <c r="O34" s="82"/>
      <c r="P34" s="82"/>
      <c r="Q34" s="82"/>
      <c r="R34" s="82"/>
      <c r="S34" s="82"/>
      <c r="T34" s="84">
        <f t="shared" si="7"/>
        <v>0</v>
      </c>
      <c r="U34" s="82"/>
      <c r="V34" s="82"/>
      <c r="W34" s="82"/>
      <c r="X34" s="82"/>
      <c r="Y34" s="82"/>
      <c r="Z34" s="82"/>
      <c r="AA34" s="82"/>
      <c r="AB34" s="85">
        <f t="shared" si="8"/>
        <v>0</v>
      </c>
      <c r="AC34" s="82"/>
      <c r="AD34" s="82"/>
      <c r="AE34" s="82"/>
      <c r="AF34" s="82"/>
      <c r="AG34" s="82"/>
      <c r="AH34" s="103">
        <f>SUM(AH35:AH36)</f>
        <v>79648</v>
      </c>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6">
        <f t="shared" si="10"/>
        <v>79648</v>
      </c>
      <c r="BL34" s="87">
        <f t="shared" si="3"/>
        <v>79648</v>
      </c>
      <c r="BM34" s="88"/>
    </row>
    <row r="35" spans="1:65" s="89" customFormat="1" ht="30">
      <c r="A35" s="80"/>
      <c r="B35" s="94" t="s">
        <v>191</v>
      </c>
      <c r="C35" s="82"/>
      <c r="D35" s="82"/>
      <c r="E35" s="82"/>
      <c r="F35" s="82"/>
      <c r="G35" s="82"/>
      <c r="H35" s="82"/>
      <c r="I35" s="82"/>
      <c r="J35" s="82"/>
      <c r="K35" s="82"/>
      <c r="L35" s="82"/>
      <c r="M35" s="82"/>
      <c r="N35" s="83"/>
      <c r="O35" s="82"/>
      <c r="P35" s="82"/>
      <c r="Q35" s="82"/>
      <c r="R35" s="82"/>
      <c r="S35" s="82"/>
      <c r="T35" s="84"/>
      <c r="U35" s="82"/>
      <c r="V35" s="82"/>
      <c r="W35" s="82"/>
      <c r="X35" s="82"/>
      <c r="Y35" s="82"/>
      <c r="Z35" s="82"/>
      <c r="AA35" s="82"/>
      <c r="AB35" s="85"/>
      <c r="AC35" s="82"/>
      <c r="AD35" s="82"/>
      <c r="AE35" s="82"/>
      <c r="AF35" s="82"/>
      <c r="AG35" s="82"/>
      <c r="AH35" s="82">
        <v>79648</v>
      </c>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6">
        <f t="shared" si="10"/>
        <v>79648</v>
      </c>
      <c r="BL35" s="87">
        <f t="shared" si="3"/>
        <v>79648</v>
      </c>
      <c r="BM35" s="88"/>
    </row>
    <row r="36" spans="1:65" s="89" customFormat="1" ht="30">
      <c r="A36" s="80"/>
      <c r="B36" s="94" t="s">
        <v>192</v>
      </c>
      <c r="C36" s="82"/>
      <c r="D36" s="82"/>
      <c r="E36" s="82"/>
      <c r="F36" s="82"/>
      <c r="G36" s="82"/>
      <c r="H36" s="82"/>
      <c r="I36" s="82"/>
      <c r="J36" s="82"/>
      <c r="K36" s="82"/>
      <c r="L36" s="82"/>
      <c r="M36" s="82"/>
      <c r="N36" s="83"/>
      <c r="O36" s="82"/>
      <c r="P36" s="82"/>
      <c r="Q36" s="82"/>
      <c r="R36" s="82"/>
      <c r="S36" s="82"/>
      <c r="T36" s="84"/>
      <c r="U36" s="82"/>
      <c r="V36" s="82"/>
      <c r="W36" s="82"/>
      <c r="X36" s="82"/>
      <c r="Y36" s="82"/>
      <c r="Z36" s="82"/>
      <c r="AA36" s="82"/>
      <c r="AB36" s="85"/>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6">
        <f t="shared" si="10"/>
        <v>0</v>
      </c>
      <c r="BL36" s="87">
        <f t="shared" si="3"/>
        <v>0</v>
      </c>
      <c r="BM36" s="88"/>
    </row>
    <row r="37" spans="1:65" s="89" customFormat="1" ht="18">
      <c r="A37" s="80" t="s">
        <v>193</v>
      </c>
      <c r="B37" s="81" t="s">
        <v>194</v>
      </c>
      <c r="C37" s="82"/>
      <c r="D37" s="82"/>
      <c r="E37" s="82"/>
      <c r="F37" s="82"/>
      <c r="G37" s="82"/>
      <c r="H37" s="82"/>
      <c r="I37" s="82"/>
      <c r="J37" s="82"/>
      <c r="K37" s="82"/>
      <c r="L37" s="82"/>
      <c r="M37" s="82"/>
      <c r="N37" s="83">
        <f t="shared" si="5"/>
        <v>0</v>
      </c>
      <c r="O37" s="82"/>
      <c r="P37" s="82"/>
      <c r="Q37" s="82"/>
      <c r="R37" s="82"/>
      <c r="S37" s="82"/>
      <c r="T37" s="84">
        <f t="shared" si="7"/>
        <v>0</v>
      </c>
      <c r="U37" s="82"/>
      <c r="V37" s="82"/>
      <c r="W37" s="82"/>
      <c r="X37" s="82"/>
      <c r="Y37" s="82"/>
      <c r="Z37" s="82"/>
      <c r="AA37" s="82"/>
      <c r="AB37" s="85">
        <f t="shared" si="8"/>
        <v>0</v>
      </c>
      <c r="AC37" s="82"/>
      <c r="AD37" s="82"/>
      <c r="AE37" s="82"/>
      <c r="AF37" s="82"/>
      <c r="AG37" s="82"/>
      <c r="AH37" s="104"/>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6">
        <f t="shared" si="10"/>
        <v>0</v>
      </c>
      <c r="BL37" s="87">
        <f t="shared" si="3"/>
        <v>0</v>
      </c>
      <c r="BM37" s="88"/>
    </row>
    <row r="38" spans="1:65" s="89" customFormat="1" ht="30">
      <c r="A38" s="80" t="s">
        <v>195</v>
      </c>
      <c r="B38" s="81" t="s">
        <v>196</v>
      </c>
      <c r="C38" s="82"/>
      <c r="D38" s="82"/>
      <c r="E38" s="82"/>
      <c r="F38" s="82"/>
      <c r="G38" s="82"/>
      <c r="H38" s="82"/>
      <c r="I38" s="82"/>
      <c r="J38" s="82"/>
      <c r="K38" s="82"/>
      <c r="L38" s="82"/>
      <c r="M38" s="82"/>
      <c r="N38" s="83">
        <f t="shared" si="5"/>
        <v>0</v>
      </c>
      <c r="O38" s="82"/>
      <c r="P38" s="82"/>
      <c r="Q38" s="82"/>
      <c r="R38" s="82"/>
      <c r="S38" s="82"/>
      <c r="T38" s="84">
        <f t="shared" si="7"/>
        <v>0</v>
      </c>
      <c r="U38" s="82"/>
      <c r="V38" s="82"/>
      <c r="W38" s="82"/>
      <c r="X38" s="82"/>
      <c r="Y38" s="82"/>
      <c r="Z38" s="82"/>
      <c r="AA38" s="82"/>
      <c r="AB38" s="85">
        <f t="shared" si="8"/>
        <v>0</v>
      </c>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6">
        <f t="shared" si="10"/>
        <v>0</v>
      </c>
      <c r="BL38" s="87">
        <f t="shared" si="3"/>
        <v>0</v>
      </c>
      <c r="BM38" s="88"/>
    </row>
    <row r="39" spans="1:65" s="89" customFormat="1" ht="18">
      <c r="A39" s="80" t="s">
        <v>197</v>
      </c>
      <c r="B39" s="81" t="s">
        <v>198</v>
      </c>
      <c r="C39" s="105">
        <f>SUM(C40:C42)</f>
        <v>0</v>
      </c>
      <c r="D39" s="105">
        <f>SUM(D40:D42)</f>
        <v>0</v>
      </c>
      <c r="E39" s="105">
        <f aca="true" t="shared" si="26" ref="E39:K39">SUM(E40:E42)</f>
        <v>0</v>
      </c>
      <c r="F39" s="105">
        <f t="shared" si="26"/>
        <v>0</v>
      </c>
      <c r="G39" s="105">
        <f t="shared" si="26"/>
        <v>0</v>
      </c>
      <c r="H39" s="105">
        <f t="shared" si="26"/>
        <v>0</v>
      </c>
      <c r="I39" s="105">
        <f t="shared" si="26"/>
        <v>0</v>
      </c>
      <c r="J39" s="105">
        <f t="shared" si="26"/>
        <v>0</v>
      </c>
      <c r="K39" s="105">
        <f t="shared" si="26"/>
        <v>0</v>
      </c>
      <c r="L39" s="105">
        <f>SUM(L40:L42)</f>
        <v>0</v>
      </c>
      <c r="M39" s="105">
        <f>SUM(M40:M42)</f>
        <v>0</v>
      </c>
      <c r="N39" s="83">
        <f t="shared" si="5"/>
        <v>0</v>
      </c>
      <c r="O39" s="105">
        <f>SUM(O40:O42)</f>
        <v>0</v>
      </c>
      <c r="P39" s="105">
        <f aca="true" t="shared" si="27" ref="P39:AA39">SUM(P40:P42)</f>
        <v>0</v>
      </c>
      <c r="Q39" s="105">
        <f t="shared" si="27"/>
        <v>0</v>
      </c>
      <c r="R39" s="105">
        <f t="shared" si="27"/>
        <v>0</v>
      </c>
      <c r="S39" s="105">
        <f t="shared" si="27"/>
        <v>0</v>
      </c>
      <c r="T39" s="84">
        <f t="shared" si="7"/>
        <v>0</v>
      </c>
      <c r="U39" s="105">
        <f t="shared" si="27"/>
        <v>0</v>
      </c>
      <c r="V39" s="105">
        <f t="shared" si="27"/>
        <v>0</v>
      </c>
      <c r="W39" s="105">
        <f t="shared" si="27"/>
        <v>0</v>
      </c>
      <c r="X39" s="105">
        <f t="shared" si="27"/>
        <v>0</v>
      </c>
      <c r="Y39" s="105">
        <f t="shared" si="27"/>
        <v>0</v>
      </c>
      <c r="Z39" s="105">
        <f t="shared" si="27"/>
        <v>0</v>
      </c>
      <c r="AA39" s="105">
        <f t="shared" si="27"/>
        <v>0</v>
      </c>
      <c r="AB39" s="85">
        <f t="shared" si="8"/>
        <v>0</v>
      </c>
      <c r="AC39" s="105">
        <f aca="true" t="shared" si="28" ref="AC39:BJ39">SUM(AC40:AC42)</f>
        <v>0</v>
      </c>
      <c r="AD39" s="105">
        <f t="shared" si="28"/>
        <v>0</v>
      </c>
      <c r="AE39" s="105">
        <f t="shared" si="28"/>
        <v>0</v>
      </c>
      <c r="AF39" s="105">
        <f>SUM(AF40:AF42)</f>
        <v>0</v>
      </c>
      <c r="AG39" s="105">
        <f t="shared" si="28"/>
        <v>0</v>
      </c>
      <c r="AH39" s="105">
        <f t="shared" si="28"/>
        <v>6354</v>
      </c>
      <c r="AI39" s="105">
        <f t="shared" si="28"/>
        <v>0</v>
      </c>
      <c r="AJ39" s="105">
        <f t="shared" si="28"/>
        <v>0</v>
      </c>
      <c r="AK39" s="105">
        <f t="shared" si="28"/>
        <v>0</v>
      </c>
      <c r="AL39" s="105">
        <f t="shared" si="28"/>
        <v>0</v>
      </c>
      <c r="AM39" s="105">
        <f t="shared" si="28"/>
        <v>0</v>
      </c>
      <c r="AN39" s="105">
        <f t="shared" si="28"/>
        <v>0</v>
      </c>
      <c r="AO39" s="105">
        <f t="shared" si="28"/>
        <v>0</v>
      </c>
      <c r="AP39" s="105">
        <f t="shared" si="28"/>
        <v>0</v>
      </c>
      <c r="AQ39" s="105">
        <f t="shared" si="28"/>
        <v>0</v>
      </c>
      <c r="AR39" s="105">
        <f t="shared" si="28"/>
        <v>0</v>
      </c>
      <c r="AS39" s="105">
        <f t="shared" si="28"/>
        <v>0</v>
      </c>
      <c r="AT39" s="105">
        <f t="shared" si="28"/>
        <v>0</v>
      </c>
      <c r="AU39" s="105">
        <f t="shared" si="28"/>
        <v>0</v>
      </c>
      <c r="AV39" s="105">
        <f t="shared" si="28"/>
        <v>0</v>
      </c>
      <c r="AW39" s="105">
        <f t="shared" si="28"/>
        <v>0</v>
      </c>
      <c r="AX39" s="105">
        <f t="shared" si="28"/>
        <v>0</v>
      </c>
      <c r="AY39" s="105">
        <f t="shared" si="28"/>
        <v>0</v>
      </c>
      <c r="AZ39" s="105">
        <f t="shared" si="28"/>
        <v>0</v>
      </c>
      <c r="BA39" s="105">
        <f t="shared" si="28"/>
        <v>0</v>
      </c>
      <c r="BB39" s="105">
        <f t="shared" si="28"/>
        <v>0</v>
      </c>
      <c r="BC39" s="105">
        <f t="shared" si="28"/>
        <v>0</v>
      </c>
      <c r="BD39" s="105">
        <f t="shared" si="28"/>
        <v>0</v>
      </c>
      <c r="BE39" s="105">
        <f t="shared" si="28"/>
        <v>0</v>
      </c>
      <c r="BF39" s="105">
        <f t="shared" si="28"/>
        <v>0</v>
      </c>
      <c r="BG39" s="105">
        <f t="shared" si="28"/>
        <v>0</v>
      </c>
      <c r="BH39" s="105">
        <f t="shared" si="28"/>
        <v>0</v>
      </c>
      <c r="BI39" s="105">
        <f t="shared" si="28"/>
        <v>0</v>
      </c>
      <c r="BJ39" s="105">
        <f t="shared" si="28"/>
        <v>0</v>
      </c>
      <c r="BK39" s="86">
        <f t="shared" si="10"/>
        <v>6354</v>
      </c>
      <c r="BL39" s="87">
        <f t="shared" si="3"/>
        <v>6354</v>
      </c>
      <c r="BM39" s="88"/>
    </row>
    <row r="40" spans="1:65" s="108" customFormat="1" ht="30">
      <c r="A40" s="106"/>
      <c r="B40" s="94" t="s">
        <v>199</v>
      </c>
      <c r="C40" s="82"/>
      <c r="D40" s="82"/>
      <c r="E40" s="82"/>
      <c r="F40" s="82"/>
      <c r="G40" s="82"/>
      <c r="H40" s="82"/>
      <c r="I40" s="82"/>
      <c r="J40" s="82"/>
      <c r="K40" s="82"/>
      <c r="L40" s="82"/>
      <c r="M40" s="82"/>
      <c r="N40" s="96">
        <f t="shared" si="5"/>
        <v>0</v>
      </c>
      <c r="O40" s="82"/>
      <c r="P40" s="82"/>
      <c r="Q40" s="82"/>
      <c r="R40" s="82"/>
      <c r="S40" s="82"/>
      <c r="T40" s="97">
        <f t="shared" si="7"/>
        <v>0</v>
      </c>
      <c r="U40" s="82"/>
      <c r="V40" s="82"/>
      <c r="W40" s="82"/>
      <c r="X40" s="82"/>
      <c r="Y40" s="82"/>
      <c r="Z40" s="82"/>
      <c r="AA40" s="82"/>
      <c r="AB40" s="98">
        <f t="shared" si="8"/>
        <v>0</v>
      </c>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6">
        <f t="shared" si="10"/>
        <v>0</v>
      </c>
      <c r="BL40" s="100">
        <f t="shared" si="3"/>
        <v>0</v>
      </c>
      <c r="BM40" s="107"/>
    </row>
    <row r="41" spans="1:65" s="108" customFormat="1" ht="30">
      <c r="A41" s="106"/>
      <c r="B41" s="94" t="s">
        <v>200</v>
      </c>
      <c r="C41" s="82"/>
      <c r="D41" s="82"/>
      <c r="E41" s="82"/>
      <c r="F41" s="82"/>
      <c r="G41" s="82"/>
      <c r="H41" s="82"/>
      <c r="I41" s="82"/>
      <c r="J41" s="82"/>
      <c r="K41" s="82"/>
      <c r="L41" s="82"/>
      <c r="M41" s="82"/>
      <c r="N41" s="96">
        <f t="shared" si="5"/>
        <v>0</v>
      </c>
      <c r="O41" s="82"/>
      <c r="P41" s="82"/>
      <c r="Q41" s="82"/>
      <c r="R41" s="82"/>
      <c r="S41" s="82"/>
      <c r="T41" s="97">
        <f t="shared" si="7"/>
        <v>0</v>
      </c>
      <c r="U41" s="82"/>
      <c r="V41" s="82"/>
      <c r="W41" s="82"/>
      <c r="X41" s="82"/>
      <c r="Y41" s="82"/>
      <c r="Z41" s="82"/>
      <c r="AA41" s="82"/>
      <c r="AB41" s="98">
        <f t="shared" si="8"/>
        <v>0</v>
      </c>
      <c r="AC41" s="82"/>
      <c r="AD41" s="82"/>
      <c r="AE41" s="82"/>
      <c r="AF41" s="82"/>
      <c r="AG41" s="82"/>
      <c r="AH41" s="82">
        <v>6354</v>
      </c>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6">
        <f t="shared" si="10"/>
        <v>6354</v>
      </c>
      <c r="BL41" s="100">
        <f t="shared" si="3"/>
        <v>6354</v>
      </c>
      <c r="BM41" s="107"/>
    </row>
    <row r="42" spans="1:65" s="108" customFormat="1" ht="18">
      <c r="A42" s="106"/>
      <c r="B42" s="94" t="s">
        <v>201</v>
      </c>
      <c r="C42" s="82"/>
      <c r="D42" s="82"/>
      <c r="E42" s="82"/>
      <c r="F42" s="82"/>
      <c r="G42" s="82"/>
      <c r="H42" s="82"/>
      <c r="I42" s="82"/>
      <c r="J42" s="82"/>
      <c r="K42" s="82"/>
      <c r="L42" s="82"/>
      <c r="M42" s="82"/>
      <c r="N42" s="96">
        <f t="shared" si="5"/>
        <v>0</v>
      </c>
      <c r="O42" s="82"/>
      <c r="P42" s="82"/>
      <c r="Q42" s="82"/>
      <c r="R42" s="82"/>
      <c r="S42" s="82"/>
      <c r="T42" s="97">
        <f t="shared" si="7"/>
        <v>0</v>
      </c>
      <c r="U42" s="82"/>
      <c r="V42" s="82"/>
      <c r="W42" s="82"/>
      <c r="X42" s="82"/>
      <c r="Y42" s="82"/>
      <c r="Z42" s="82"/>
      <c r="AA42" s="82"/>
      <c r="AB42" s="98">
        <f t="shared" si="8"/>
        <v>0</v>
      </c>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6">
        <f t="shared" si="10"/>
        <v>0</v>
      </c>
      <c r="BL42" s="100">
        <f t="shared" si="3"/>
        <v>0</v>
      </c>
      <c r="BM42" s="107"/>
    </row>
    <row r="43" spans="1:65" s="89" customFormat="1" ht="18">
      <c r="A43" s="80" t="s">
        <v>202</v>
      </c>
      <c r="B43" s="81" t="s">
        <v>203</v>
      </c>
      <c r="C43" s="105">
        <f>SUM(C44:C45)</f>
        <v>0</v>
      </c>
      <c r="D43" s="105">
        <f>SUM(D44:D45)</f>
        <v>0</v>
      </c>
      <c r="E43" s="105">
        <f aca="true" t="shared" si="29" ref="E43:K43">SUM(E44:E45)</f>
        <v>0</v>
      </c>
      <c r="F43" s="105">
        <f t="shared" si="29"/>
        <v>0</v>
      </c>
      <c r="G43" s="105">
        <f t="shared" si="29"/>
        <v>0</v>
      </c>
      <c r="H43" s="105">
        <f t="shared" si="29"/>
        <v>0</v>
      </c>
      <c r="I43" s="105">
        <f t="shared" si="29"/>
        <v>0</v>
      </c>
      <c r="J43" s="105">
        <f t="shared" si="29"/>
        <v>0</v>
      </c>
      <c r="K43" s="105">
        <f t="shared" si="29"/>
        <v>0</v>
      </c>
      <c r="L43" s="105">
        <f>SUM(L44:L45)</f>
        <v>0</v>
      </c>
      <c r="M43" s="105">
        <f>SUM(M44:M45)</f>
        <v>0</v>
      </c>
      <c r="N43" s="83">
        <f t="shared" si="5"/>
        <v>0</v>
      </c>
      <c r="O43" s="105">
        <f>SUM(O44:O45)</f>
        <v>0</v>
      </c>
      <c r="P43" s="105">
        <f aca="true" t="shared" si="30" ref="P43:AA43">SUM(P44:P45)</f>
        <v>0</v>
      </c>
      <c r="Q43" s="105">
        <f t="shared" si="30"/>
        <v>0</v>
      </c>
      <c r="R43" s="105">
        <f t="shared" si="30"/>
        <v>0</v>
      </c>
      <c r="S43" s="105">
        <f t="shared" si="30"/>
        <v>0</v>
      </c>
      <c r="T43" s="84">
        <f t="shared" si="7"/>
        <v>0</v>
      </c>
      <c r="U43" s="105">
        <f t="shared" si="30"/>
        <v>0</v>
      </c>
      <c r="V43" s="105">
        <f t="shared" si="30"/>
        <v>0</v>
      </c>
      <c r="W43" s="105">
        <f t="shared" si="30"/>
        <v>0</v>
      </c>
      <c r="X43" s="105">
        <f t="shared" si="30"/>
        <v>0</v>
      </c>
      <c r="Y43" s="105">
        <f t="shared" si="30"/>
        <v>0</v>
      </c>
      <c r="Z43" s="105">
        <f t="shared" si="30"/>
        <v>0</v>
      </c>
      <c r="AA43" s="105">
        <f t="shared" si="30"/>
        <v>0</v>
      </c>
      <c r="AB43" s="85">
        <f t="shared" si="8"/>
        <v>0</v>
      </c>
      <c r="AC43" s="105">
        <f aca="true" t="shared" si="31" ref="AC43:BJ43">SUM(AC44:AC45)</f>
        <v>0</v>
      </c>
      <c r="AD43" s="105">
        <f t="shared" si="31"/>
        <v>0</v>
      </c>
      <c r="AE43" s="105">
        <f t="shared" si="31"/>
        <v>0</v>
      </c>
      <c r="AF43" s="105">
        <f>SUM(AF44:AF45)</f>
        <v>0</v>
      </c>
      <c r="AG43" s="105">
        <f t="shared" si="31"/>
        <v>0</v>
      </c>
      <c r="AH43" s="105">
        <f t="shared" si="31"/>
        <v>1925</v>
      </c>
      <c r="AI43" s="105">
        <f t="shared" si="31"/>
        <v>0</v>
      </c>
      <c r="AJ43" s="105">
        <f t="shared" si="31"/>
        <v>0</v>
      </c>
      <c r="AK43" s="105">
        <f t="shared" si="31"/>
        <v>0</v>
      </c>
      <c r="AL43" s="105">
        <f t="shared" si="31"/>
        <v>0</v>
      </c>
      <c r="AM43" s="105">
        <f t="shared" si="31"/>
        <v>0</v>
      </c>
      <c r="AN43" s="105">
        <f t="shared" si="31"/>
        <v>0</v>
      </c>
      <c r="AO43" s="105">
        <f t="shared" si="31"/>
        <v>0</v>
      </c>
      <c r="AP43" s="105">
        <f t="shared" si="31"/>
        <v>0</v>
      </c>
      <c r="AQ43" s="105">
        <f t="shared" si="31"/>
        <v>0</v>
      </c>
      <c r="AR43" s="105">
        <f t="shared" si="31"/>
        <v>0</v>
      </c>
      <c r="AS43" s="105">
        <f t="shared" si="31"/>
        <v>50</v>
      </c>
      <c r="AT43" s="105">
        <f t="shared" si="31"/>
        <v>0</v>
      </c>
      <c r="AU43" s="105">
        <f t="shared" si="31"/>
        <v>0</v>
      </c>
      <c r="AV43" s="105">
        <f t="shared" si="31"/>
        <v>0</v>
      </c>
      <c r="AW43" s="105">
        <f t="shared" si="31"/>
        <v>0</v>
      </c>
      <c r="AX43" s="105">
        <f t="shared" si="31"/>
        <v>0</v>
      </c>
      <c r="AY43" s="105">
        <f t="shared" si="31"/>
        <v>0</v>
      </c>
      <c r="AZ43" s="105">
        <f t="shared" si="31"/>
        <v>0</v>
      </c>
      <c r="BA43" s="105">
        <f t="shared" si="31"/>
        <v>0</v>
      </c>
      <c r="BB43" s="105">
        <f t="shared" si="31"/>
        <v>0</v>
      </c>
      <c r="BC43" s="105">
        <f t="shared" si="31"/>
        <v>0</v>
      </c>
      <c r="BD43" s="105">
        <f t="shared" si="31"/>
        <v>0</v>
      </c>
      <c r="BE43" s="105">
        <f t="shared" si="31"/>
        <v>0</v>
      </c>
      <c r="BF43" s="105">
        <f t="shared" si="31"/>
        <v>0</v>
      </c>
      <c r="BG43" s="105">
        <f t="shared" si="31"/>
        <v>0</v>
      </c>
      <c r="BH43" s="105">
        <f t="shared" si="31"/>
        <v>0</v>
      </c>
      <c r="BI43" s="105">
        <f t="shared" si="31"/>
        <v>0</v>
      </c>
      <c r="BJ43" s="105">
        <f t="shared" si="31"/>
        <v>0</v>
      </c>
      <c r="BK43" s="86">
        <f t="shared" si="10"/>
        <v>1975</v>
      </c>
      <c r="BL43" s="87">
        <f t="shared" si="3"/>
        <v>1975</v>
      </c>
      <c r="BM43" s="88"/>
    </row>
    <row r="44" spans="1:65" s="108" customFormat="1" ht="18">
      <c r="A44" s="106"/>
      <c r="B44" s="94" t="s">
        <v>204</v>
      </c>
      <c r="C44" s="82"/>
      <c r="D44" s="82"/>
      <c r="E44" s="82"/>
      <c r="F44" s="82"/>
      <c r="G44" s="82"/>
      <c r="H44" s="82"/>
      <c r="I44" s="82"/>
      <c r="J44" s="82"/>
      <c r="K44" s="82"/>
      <c r="L44" s="82"/>
      <c r="M44" s="82"/>
      <c r="N44" s="96">
        <f t="shared" si="5"/>
        <v>0</v>
      </c>
      <c r="O44" s="82"/>
      <c r="P44" s="82"/>
      <c r="Q44" s="82"/>
      <c r="R44" s="82"/>
      <c r="S44" s="82"/>
      <c r="T44" s="97">
        <f t="shared" si="7"/>
        <v>0</v>
      </c>
      <c r="U44" s="82"/>
      <c r="V44" s="82"/>
      <c r="W44" s="82"/>
      <c r="X44" s="82"/>
      <c r="Y44" s="82"/>
      <c r="Z44" s="82"/>
      <c r="AA44" s="82"/>
      <c r="AB44" s="98">
        <f t="shared" si="8"/>
        <v>0</v>
      </c>
      <c r="AC44" s="82"/>
      <c r="AD44" s="82"/>
      <c r="AE44" s="82"/>
      <c r="AF44" s="82"/>
      <c r="AG44" s="82"/>
      <c r="AH44" s="82">
        <v>1900</v>
      </c>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6">
        <f t="shared" si="10"/>
        <v>1900</v>
      </c>
      <c r="BL44" s="100">
        <f t="shared" si="3"/>
        <v>1900</v>
      </c>
      <c r="BM44" s="107"/>
    </row>
    <row r="45" spans="1:65" s="108" customFormat="1" ht="45">
      <c r="A45" s="106"/>
      <c r="B45" s="94" t="s">
        <v>205</v>
      </c>
      <c r="C45" s="82"/>
      <c r="D45" s="82"/>
      <c r="E45" s="82"/>
      <c r="F45" s="82"/>
      <c r="G45" s="82"/>
      <c r="H45" s="82"/>
      <c r="I45" s="82"/>
      <c r="J45" s="82"/>
      <c r="K45" s="82"/>
      <c r="L45" s="82"/>
      <c r="M45" s="82"/>
      <c r="N45" s="96">
        <f t="shared" si="5"/>
        <v>0</v>
      </c>
      <c r="O45" s="82"/>
      <c r="P45" s="82"/>
      <c r="Q45" s="82"/>
      <c r="R45" s="82"/>
      <c r="S45" s="82"/>
      <c r="T45" s="97">
        <f t="shared" si="7"/>
        <v>0</v>
      </c>
      <c r="U45" s="82"/>
      <c r="V45" s="82"/>
      <c r="W45" s="82"/>
      <c r="X45" s="82"/>
      <c r="Y45" s="82"/>
      <c r="Z45" s="82"/>
      <c r="AA45" s="82"/>
      <c r="AB45" s="98">
        <f t="shared" si="8"/>
        <v>0</v>
      </c>
      <c r="AC45" s="82"/>
      <c r="AD45" s="82"/>
      <c r="AE45" s="82"/>
      <c r="AF45" s="82"/>
      <c r="AG45" s="82"/>
      <c r="AH45" s="82">
        <f>15+10</f>
        <v>25</v>
      </c>
      <c r="AI45" s="82"/>
      <c r="AJ45" s="82"/>
      <c r="AK45" s="82"/>
      <c r="AL45" s="82"/>
      <c r="AM45" s="82"/>
      <c r="AN45" s="82"/>
      <c r="AO45" s="82"/>
      <c r="AP45" s="82"/>
      <c r="AQ45" s="82"/>
      <c r="AR45" s="82"/>
      <c r="AS45" s="82">
        <v>50</v>
      </c>
      <c r="AT45" s="82"/>
      <c r="AU45" s="82"/>
      <c r="AV45" s="82"/>
      <c r="AW45" s="82"/>
      <c r="AX45" s="82"/>
      <c r="AY45" s="82"/>
      <c r="AZ45" s="82"/>
      <c r="BA45" s="82"/>
      <c r="BB45" s="82"/>
      <c r="BC45" s="82"/>
      <c r="BD45" s="82"/>
      <c r="BE45" s="82"/>
      <c r="BF45" s="82"/>
      <c r="BG45" s="82"/>
      <c r="BH45" s="82"/>
      <c r="BI45" s="82"/>
      <c r="BJ45" s="82"/>
      <c r="BK45" s="86">
        <f t="shared" si="10"/>
        <v>75</v>
      </c>
      <c r="BL45" s="100">
        <f t="shared" si="3"/>
        <v>75</v>
      </c>
      <c r="BM45" s="107"/>
    </row>
    <row r="46" spans="1:65" ht="18">
      <c r="A46" s="77" t="s">
        <v>206</v>
      </c>
      <c r="B46" s="78" t="s">
        <v>207</v>
      </c>
      <c r="C46" s="79">
        <f>SUM(C47:C50)</f>
        <v>0</v>
      </c>
      <c r="D46" s="79">
        <f>SUM(D47:D50)</f>
        <v>0</v>
      </c>
      <c r="E46" s="79">
        <f aca="true" t="shared" si="32" ref="E46:K46">SUM(E47:E50)</f>
        <v>0</v>
      </c>
      <c r="F46" s="79">
        <f t="shared" si="32"/>
        <v>0</v>
      </c>
      <c r="G46" s="79">
        <f t="shared" si="32"/>
        <v>0</v>
      </c>
      <c r="H46" s="79">
        <f t="shared" si="32"/>
        <v>0</v>
      </c>
      <c r="I46" s="79">
        <f t="shared" si="32"/>
        <v>0</v>
      </c>
      <c r="J46" s="79">
        <f t="shared" si="32"/>
        <v>0</v>
      </c>
      <c r="K46" s="79">
        <f t="shared" si="32"/>
        <v>0</v>
      </c>
      <c r="L46" s="79">
        <f>SUM(L47:L50)</f>
        <v>0</v>
      </c>
      <c r="M46" s="79">
        <f>SUM(M47:M50)</f>
        <v>0</v>
      </c>
      <c r="N46" s="71">
        <f t="shared" si="5"/>
        <v>0</v>
      </c>
      <c r="O46" s="79">
        <f>SUM(O47:O50)</f>
        <v>0</v>
      </c>
      <c r="P46" s="79">
        <f aca="true" t="shared" si="33" ref="P46:AA46">SUM(P47:P50)</f>
        <v>0</v>
      </c>
      <c r="Q46" s="79">
        <f t="shared" si="33"/>
        <v>0</v>
      </c>
      <c r="R46" s="79">
        <f t="shared" si="33"/>
        <v>0</v>
      </c>
      <c r="S46" s="79">
        <f t="shared" si="33"/>
        <v>0</v>
      </c>
      <c r="T46" s="72">
        <f t="shared" si="7"/>
        <v>0</v>
      </c>
      <c r="U46" s="79">
        <f t="shared" si="33"/>
        <v>0</v>
      </c>
      <c r="V46" s="79">
        <f t="shared" si="33"/>
        <v>0</v>
      </c>
      <c r="W46" s="79">
        <f t="shared" si="33"/>
        <v>0</v>
      </c>
      <c r="X46" s="79">
        <f t="shared" si="33"/>
        <v>0</v>
      </c>
      <c r="Y46" s="79">
        <f t="shared" si="33"/>
        <v>0</v>
      </c>
      <c r="Z46" s="79">
        <f t="shared" si="33"/>
        <v>0</v>
      </c>
      <c r="AA46" s="79">
        <f t="shared" si="33"/>
        <v>0</v>
      </c>
      <c r="AB46" s="73">
        <f t="shared" si="8"/>
        <v>0</v>
      </c>
      <c r="AC46" s="79">
        <f aca="true" t="shared" si="34" ref="AC46:BJ46">SUM(AC47:AC50)</f>
        <v>0</v>
      </c>
      <c r="AD46" s="79">
        <f t="shared" si="34"/>
        <v>0</v>
      </c>
      <c r="AE46" s="79">
        <f t="shared" si="34"/>
        <v>0</v>
      </c>
      <c r="AF46" s="79">
        <f>SUM(AF47:AF50)</f>
        <v>0</v>
      </c>
      <c r="AG46" s="79">
        <f t="shared" si="34"/>
        <v>0</v>
      </c>
      <c r="AH46" s="79">
        <f t="shared" si="34"/>
        <v>370</v>
      </c>
      <c r="AI46" s="79">
        <f t="shared" si="34"/>
        <v>0</v>
      </c>
      <c r="AJ46" s="79">
        <f t="shared" si="34"/>
        <v>0</v>
      </c>
      <c r="AK46" s="79">
        <f t="shared" si="34"/>
        <v>0</v>
      </c>
      <c r="AL46" s="79">
        <f t="shared" si="34"/>
        <v>0</v>
      </c>
      <c r="AM46" s="79">
        <f t="shared" si="34"/>
        <v>0</v>
      </c>
      <c r="AN46" s="79">
        <f t="shared" si="34"/>
        <v>0</v>
      </c>
      <c r="AO46" s="79">
        <f t="shared" si="34"/>
        <v>0</v>
      </c>
      <c r="AP46" s="79">
        <f t="shared" si="34"/>
        <v>0</v>
      </c>
      <c r="AQ46" s="79">
        <f t="shared" si="34"/>
        <v>0</v>
      </c>
      <c r="AR46" s="79">
        <f t="shared" si="34"/>
        <v>0</v>
      </c>
      <c r="AS46" s="79">
        <f t="shared" si="34"/>
        <v>0</v>
      </c>
      <c r="AT46" s="79">
        <f t="shared" si="34"/>
        <v>0</v>
      </c>
      <c r="AU46" s="79">
        <f t="shared" si="34"/>
        <v>0</v>
      </c>
      <c r="AV46" s="79">
        <f t="shared" si="34"/>
        <v>0</v>
      </c>
      <c r="AW46" s="79">
        <f t="shared" si="34"/>
        <v>0</v>
      </c>
      <c r="AX46" s="79">
        <f t="shared" si="34"/>
        <v>0</v>
      </c>
      <c r="AY46" s="79">
        <f t="shared" si="34"/>
        <v>0</v>
      </c>
      <c r="AZ46" s="79">
        <f t="shared" si="34"/>
        <v>0</v>
      </c>
      <c r="BA46" s="79">
        <f t="shared" si="34"/>
        <v>0</v>
      </c>
      <c r="BB46" s="79">
        <f t="shared" si="34"/>
        <v>0</v>
      </c>
      <c r="BC46" s="79">
        <f t="shared" si="34"/>
        <v>0</v>
      </c>
      <c r="BD46" s="79">
        <f t="shared" si="34"/>
        <v>0</v>
      </c>
      <c r="BE46" s="79">
        <f t="shared" si="34"/>
        <v>0</v>
      </c>
      <c r="BF46" s="79">
        <f t="shared" si="34"/>
        <v>0</v>
      </c>
      <c r="BG46" s="79">
        <f t="shared" si="34"/>
        <v>0</v>
      </c>
      <c r="BH46" s="79">
        <f t="shared" si="34"/>
        <v>0</v>
      </c>
      <c r="BI46" s="79">
        <f t="shared" si="34"/>
        <v>0</v>
      </c>
      <c r="BJ46" s="79">
        <f t="shared" si="34"/>
        <v>0</v>
      </c>
      <c r="BK46" s="86">
        <f t="shared" si="10"/>
        <v>370</v>
      </c>
      <c r="BL46" s="75">
        <f t="shared" si="3"/>
        <v>370</v>
      </c>
      <c r="BM46" s="76"/>
    </row>
    <row r="47" spans="1:65" s="108" customFormat="1" ht="18">
      <c r="A47" s="106"/>
      <c r="B47" s="94" t="s">
        <v>208</v>
      </c>
      <c r="C47" s="82"/>
      <c r="D47" s="82"/>
      <c r="E47" s="82"/>
      <c r="F47" s="82"/>
      <c r="G47" s="82"/>
      <c r="H47" s="82"/>
      <c r="I47" s="82"/>
      <c r="J47" s="82"/>
      <c r="K47" s="82"/>
      <c r="L47" s="82"/>
      <c r="M47" s="82"/>
      <c r="N47" s="96">
        <f t="shared" si="5"/>
        <v>0</v>
      </c>
      <c r="O47" s="82"/>
      <c r="P47" s="82"/>
      <c r="Q47" s="82"/>
      <c r="R47" s="82"/>
      <c r="S47" s="82"/>
      <c r="T47" s="97">
        <f t="shared" si="7"/>
        <v>0</v>
      </c>
      <c r="U47" s="82"/>
      <c r="V47" s="82"/>
      <c r="W47" s="82"/>
      <c r="X47" s="82"/>
      <c r="Y47" s="82"/>
      <c r="Z47" s="82"/>
      <c r="AA47" s="82"/>
      <c r="AB47" s="98">
        <f t="shared" si="8"/>
        <v>0</v>
      </c>
      <c r="AC47" s="82"/>
      <c r="AD47" s="82"/>
      <c r="AE47" s="82"/>
      <c r="AF47" s="82"/>
      <c r="AG47" s="82"/>
      <c r="AH47" s="82">
        <v>20</v>
      </c>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6">
        <f t="shared" si="10"/>
        <v>20</v>
      </c>
      <c r="BL47" s="100">
        <f t="shared" si="3"/>
        <v>20</v>
      </c>
      <c r="BM47" s="107"/>
    </row>
    <row r="48" spans="1:65" s="108" customFormat="1" ht="62.25" customHeight="1">
      <c r="A48" s="106"/>
      <c r="B48" s="94" t="s">
        <v>209</v>
      </c>
      <c r="C48" s="82"/>
      <c r="D48" s="82"/>
      <c r="E48" s="82"/>
      <c r="F48" s="82"/>
      <c r="G48" s="82"/>
      <c r="H48" s="82"/>
      <c r="I48" s="82"/>
      <c r="J48" s="82"/>
      <c r="K48" s="82"/>
      <c r="L48" s="82"/>
      <c r="M48" s="82"/>
      <c r="N48" s="96">
        <f t="shared" si="5"/>
        <v>0</v>
      </c>
      <c r="O48" s="82"/>
      <c r="P48" s="82"/>
      <c r="Q48" s="82"/>
      <c r="R48" s="82"/>
      <c r="S48" s="82"/>
      <c r="T48" s="97">
        <f t="shared" si="7"/>
        <v>0</v>
      </c>
      <c r="U48" s="82"/>
      <c r="V48" s="82"/>
      <c r="W48" s="82"/>
      <c r="X48" s="82"/>
      <c r="Y48" s="82"/>
      <c r="Z48" s="82"/>
      <c r="AA48" s="82"/>
      <c r="AB48" s="98">
        <f t="shared" si="8"/>
        <v>0</v>
      </c>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6">
        <f t="shared" si="10"/>
        <v>0</v>
      </c>
      <c r="BL48" s="100">
        <f t="shared" si="3"/>
        <v>0</v>
      </c>
      <c r="BM48" s="107"/>
    </row>
    <row r="49" spans="1:65" s="108" customFormat="1" ht="18">
      <c r="A49" s="106"/>
      <c r="B49" s="94" t="s">
        <v>210</v>
      </c>
      <c r="C49" s="82"/>
      <c r="D49" s="82"/>
      <c r="E49" s="82"/>
      <c r="F49" s="82"/>
      <c r="G49" s="82"/>
      <c r="H49" s="82"/>
      <c r="I49" s="82"/>
      <c r="J49" s="82"/>
      <c r="K49" s="82"/>
      <c r="L49" s="82"/>
      <c r="M49" s="82"/>
      <c r="N49" s="96">
        <f t="shared" si="5"/>
        <v>0</v>
      </c>
      <c r="O49" s="82"/>
      <c r="P49" s="82"/>
      <c r="Q49" s="82"/>
      <c r="R49" s="82"/>
      <c r="S49" s="82"/>
      <c r="T49" s="97">
        <f t="shared" si="7"/>
        <v>0</v>
      </c>
      <c r="U49" s="82"/>
      <c r="V49" s="82"/>
      <c r="W49" s="82"/>
      <c r="X49" s="82"/>
      <c r="Y49" s="82"/>
      <c r="Z49" s="82"/>
      <c r="AA49" s="82"/>
      <c r="AB49" s="98">
        <f t="shared" si="8"/>
        <v>0</v>
      </c>
      <c r="AC49" s="82"/>
      <c r="AD49" s="82"/>
      <c r="AE49" s="82"/>
      <c r="AF49" s="82"/>
      <c r="AG49" s="82"/>
      <c r="AH49" s="82">
        <v>200</v>
      </c>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6">
        <f t="shared" si="10"/>
        <v>200</v>
      </c>
      <c r="BL49" s="100">
        <f t="shared" si="3"/>
        <v>200</v>
      </c>
      <c r="BM49" s="107"/>
    </row>
    <row r="50" spans="1:65" s="108" customFormat="1" ht="18">
      <c r="A50" s="106"/>
      <c r="B50" s="94" t="s">
        <v>211</v>
      </c>
      <c r="C50" s="82"/>
      <c r="D50" s="82"/>
      <c r="E50" s="82"/>
      <c r="F50" s="82"/>
      <c r="G50" s="82"/>
      <c r="H50" s="82"/>
      <c r="I50" s="82"/>
      <c r="J50" s="82"/>
      <c r="K50" s="82"/>
      <c r="L50" s="82"/>
      <c r="M50" s="82"/>
      <c r="N50" s="96">
        <f t="shared" si="5"/>
        <v>0</v>
      </c>
      <c r="O50" s="82"/>
      <c r="P50" s="82"/>
      <c r="Q50" s="82"/>
      <c r="R50" s="82"/>
      <c r="S50" s="82"/>
      <c r="T50" s="97">
        <f t="shared" si="7"/>
        <v>0</v>
      </c>
      <c r="U50" s="82"/>
      <c r="V50" s="82"/>
      <c r="W50" s="82"/>
      <c r="X50" s="82"/>
      <c r="Y50" s="82"/>
      <c r="Z50" s="82"/>
      <c r="AA50" s="82"/>
      <c r="AB50" s="98">
        <f t="shared" si="8"/>
        <v>0</v>
      </c>
      <c r="AC50" s="82"/>
      <c r="AD50" s="82"/>
      <c r="AE50" s="82"/>
      <c r="AF50" s="82"/>
      <c r="AG50" s="82"/>
      <c r="AH50" s="82">
        <v>150</v>
      </c>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6">
        <f t="shared" si="10"/>
        <v>150</v>
      </c>
      <c r="BL50" s="100">
        <f t="shared" si="3"/>
        <v>150</v>
      </c>
      <c r="BM50" s="107"/>
    </row>
    <row r="51" spans="1:65" ht="18">
      <c r="A51" s="68" t="s">
        <v>212</v>
      </c>
      <c r="B51" s="69" t="s">
        <v>213</v>
      </c>
      <c r="C51" s="70">
        <f>SUM(C52:C61)</f>
        <v>308</v>
      </c>
      <c r="D51" s="70">
        <f>SUM(D52:D61)</f>
        <v>0</v>
      </c>
      <c r="E51" s="70">
        <f aca="true" t="shared" si="35" ref="E51:K51">SUM(E52:E61)</f>
        <v>0</v>
      </c>
      <c r="F51" s="70">
        <f t="shared" si="35"/>
        <v>0</v>
      </c>
      <c r="G51" s="70">
        <f t="shared" si="35"/>
        <v>0</v>
      </c>
      <c r="H51" s="70">
        <f t="shared" si="35"/>
        <v>0</v>
      </c>
      <c r="I51" s="70">
        <f t="shared" si="35"/>
        <v>0</v>
      </c>
      <c r="J51" s="70">
        <f t="shared" si="35"/>
        <v>0</v>
      </c>
      <c r="K51" s="70">
        <f t="shared" si="35"/>
        <v>0</v>
      </c>
      <c r="L51" s="70">
        <f>SUM(L52:L61)</f>
        <v>0</v>
      </c>
      <c r="M51" s="70">
        <f>SUM(M52:M61)</f>
        <v>0</v>
      </c>
      <c r="N51" s="71">
        <f t="shared" si="5"/>
        <v>308</v>
      </c>
      <c r="O51" s="70">
        <f>SUM(O52:O61)</f>
        <v>0</v>
      </c>
      <c r="P51" s="70">
        <f aca="true" t="shared" si="36" ref="P51:AA51">SUM(P52:P61)</f>
        <v>12</v>
      </c>
      <c r="Q51" s="70">
        <f t="shared" si="36"/>
        <v>0</v>
      </c>
      <c r="R51" s="70">
        <f t="shared" si="36"/>
        <v>45</v>
      </c>
      <c r="S51" s="70">
        <f t="shared" si="36"/>
        <v>0</v>
      </c>
      <c r="T51" s="72">
        <f t="shared" si="7"/>
        <v>57</v>
      </c>
      <c r="U51" s="70">
        <f t="shared" si="36"/>
        <v>583</v>
      </c>
      <c r="V51" s="70">
        <f t="shared" si="36"/>
        <v>35</v>
      </c>
      <c r="W51" s="70">
        <f t="shared" si="36"/>
        <v>0</v>
      </c>
      <c r="X51" s="70">
        <f t="shared" si="36"/>
        <v>0</v>
      </c>
      <c r="Y51" s="70">
        <f t="shared" si="36"/>
        <v>0</v>
      </c>
      <c r="Z51" s="70">
        <f t="shared" si="36"/>
        <v>0</v>
      </c>
      <c r="AA51" s="70">
        <f t="shared" si="36"/>
        <v>0</v>
      </c>
      <c r="AB51" s="73">
        <f t="shared" si="8"/>
        <v>618</v>
      </c>
      <c r="AC51" s="70">
        <f aca="true" t="shared" si="37" ref="AC51:BJ51">SUM(AC52:AC61)</f>
        <v>98080</v>
      </c>
      <c r="AD51" s="70">
        <f t="shared" si="37"/>
        <v>0</v>
      </c>
      <c r="AE51" s="70">
        <f t="shared" si="37"/>
        <v>3798</v>
      </c>
      <c r="AF51" s="70">
        <f>SUM(AF52:AF61)</f>
        <v>0</v>
      </c>
      <c r="AG51" s="70">
        <f t="shared" si="37"/>
        <v>0</v>
      </c>
      <c r="AH51" s="70">
        <f t="shared" si="37"/>
        <v>0</v>
      </c>
      <c r="AI51" s="70">
        <f t="shared" si="37"/>
        <v>0</v>
      </c>
      <c r="AJ51" s="70">
        <f t="shared" si="37"/>
        <v>0</v>
      </c>
      <c r="AK51" s="70">
        <f t="shared" si="37"/>
        <v>0</v>
      </c>
      <c r="AL51" s="70">
        <f t="shared" si="37"/>
        <v>0</v>
      </c>
      <c r="AM51" s="70">
        <f t="shared" si="37"/>
        <v>0</v>
      </c>
      <c r="AN51" s="70">
        <f t="shared" si="37"/>
        <v>0</v>
      </c>
      <c r="AO51" s="70">
        <f t="shared" si="37"/>
        <v>0</v>
      </c>
      <c r="AP51" s="70">
        <f t="shared" si="37"/>
        <v>0</v>
      </c>
      <c r="AQ51" s="70">
        <f t="shared" si="37"/>
        <v>0</v>
      </c>
      <c r="AR51" s="70">
        <f t="shared" si="37"/>
        <v>0</v>
      </c>
      <c r="AS51" s="70">
        <f t="shared" si="37"/>
        <v>0</v>
      </c>
      <c r="AT51" s="70">
        <f t="shared" si="37"/>
        <v>0</v>
      </c>
      <c r="AU51" s="70">
        <f t="shared" si="37"/>
        <v>0</v>
      </c>
      <c r="AV51" s="70">
        <f t="shared" si="37"/>
        <v>381</v>
      </c>
      <c r="AW51" s="70">
        <f t="shared" si="37"/>
        <v>360</v>
      </c>
      <c r="AX51" s="70">
        <f t="shared" si="37"/>
        <v>510</v>
      </c>
      <c r="AY51" s="70">
        <f t="shared" si="37"/>
        <v>0</v>
      </c>
      <c r="AZ51" s="70">
        <f t="shared" si="37"/>
        <v>0</v>
      </c>
      <c r="BA51" s="70">
        <f t="shared" si="37"/>
        <v>0</v>
      </c>
      <c r="BB51" s="70">
        <f t="shared" si="37"/>
        <v>0</v>
      </c>
      <c r="BC51" s="70">
        <f t="shared" si="37"/>
        <v>0</v>
      </c>
      <c r="BD51" s="70">
        <f t="shared" si="37"/>
        <v>0</v>
      </c>
      <c r="BE51" s="70">
        <f t="shared" si="37"/>
        <v>0</v>
      </c>
      <c r="BF51" s="70">
        <f t="shared" si="37"/>
        <v>0</v>
      </c>
      <c r="BG51" s="70">
        <f t="shared" si="37"/>
        <v>0</v>
      </c>
      <c r="BH51" s="70">
        <f t="shared" si="37"/>
        <v>0</v>
      </c>
      <c r="BI51" s="70">
        <f t="shared" si="37"/>
        <v>0</v>
      </c>
      <c r="BJ51" s="70">
        <f t="shared" si="37"/>
        <v>0</v>
      </c>
      <c r="BK51" s="86">
        <f t="shared" si="10"/>
        <v>103129</v>
      </c>
      <c r="BL51" s="75">
        <f t="shared" si="3"/>
        <v>104112</v>
      </c>
      <c r="BM51" s="76"/>
    </row>
    <row r="52" spans="1:65" s="89" customFormat="1" ht="18">
      <c r="A52" s="80" t="s">
        <v>214</v>
      </c>
      <c r="B52" s="81" t="s">
        <v>215</v>
      </c>
      <c r="C52" s="82"/>
      <c r="D52" s="82"/>
      <c r="E52" s="82"/>
      <c r="F52" s="82"/>
      <c r="G52" s="82"/>
      <c r="H52" s="82"/>
      <c r="I52" s="82"/>
      <c r="J52" s="82"/>
      <c r="K52" s="82"/>
      <c r="L52" s="82"/>
      <c r="M52" s="82"/>
      <c r="N52" s="83">
        <f t="shared" si="5"/>
        <v>0</v>
      </c>
      <c r="O52" s="82"/>
      <c r="P52" s="82"/>
      <c r="Q52" s="82"/>
      <c r="R52" s="82"/>
      <c r="S52" s="82"/>
      <c r="T52" s="84">
        <f t="shared" si="7"/>
        <v>0</v>
      </c>
      <c r="U52" s="82"/>
      <c r="V52" s="82"/>
      <c r="W52" s="82"/>
      <c r="X52" s="82"/>
      <c r="Y52" s="82"/>
      <c r="Z52" s="82"/>
      <c r="AA52" s="82"/>
      <c r="AB52" s="85">
        <f t="shared" si="8"/>
        <v>0</v>
      </c>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6">
        <f t="shared" si="10"/>
        <v>0</v>
      </c>
      <c r="BL52" s="87">
        <f t="shared" si="3"/>
        <v>0</v>
      </c>
      <c r="BM52" s="88"/>
    </row>
    <row r="53" spans="1:65" s="89" customFormat="1" ht="18">
      <c r="A53" s="80" t="s">
        <v>216</v>
      </c>
      <c r="B53" s="81" t="s">
        <v>217</v>
      </c>
      <c r="C53" s="82"/>
      <c r="D53" s="82"/>
      <c r="E53" s="82"/>
      <c r="F53" s="82"/>
      <c r="G53" s="82"/>
      <c r="H53" s="82"/>
      <c r="I53" s="82"/>
      <c r="J53" s="82"/>
      <c r="K53" s="82"/>
      <c r="L53" s="82"/>
      <c r="M53" s="82"/>
      <c r="N53" s="83">
        <f t="shared" si="5"/>
        <v>0</v>
      </c>
      <c r="O53" s="82"/>
      <c r="P53" s="82"/>
      <c r="Q53" s="82"/>
      <c r="R53" s="82"/>
      <c r="S53" s="82"/>
      <c r="T53" s="84">
        <f t="shared" si="7"/>
        <v>0</v>
      </c>
      <c r="U53" s="82">
        <v>60</v>
      </c>
      <c r="V53" s="82"/>
      <c r="W53" s="82"/>
      <c r="X53" s="82"/>
      <c r="Y53" s="82"/>
      <c r="Z53" s="82"/>
      <c r="AA53" s="82"/>
      <c r="AB53" s="85">
        <f t="shared" si="8"/>
        <v>60</v>
      </c>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6">
        <f t="shared" si="10"/>
        <v>0</v>
      </c>
      <c r="BL53" s="87">
        <f t="shared" si="3"/>
        <v>60</v>
      </c>
      <c r="BM53" s="88"/>
    </row>
    <row r="54" spans="1:65" s="89" customFormat="1" ht="18">
      <c r="A54" s="80" t="s">
        <v>218</v>
      </c>
      <c r="B54" s="81" t="s">
        <v>219</v>
      </c>
      <c r="C54" s="82"/>
      <c r="D54" s="82"/>
      <c r="E54" s="82"/>
      <c r="F54" s="82"/>
      <c r="G54" s="82"/>
      <c r="H54" s="82"/>
      <c r="I54" s="82"/>
      <c r="J54" s="82"/>
      <c r="K54" s="82"/>
      <c r="L54" s="82"/>
      <c r="M54" s="82"/>
      <c r="N54" s="83">
        <f t="shared" si="5"/>
        <v>0</v>
      </c>
      <c r="O54" s="82"/>
      <c r="P54" s="82"/>
      <c r="Q54" s="82"/>
      <c r="R54" s="82">
        <v>45</v>
      </c>
      <c r="S54" s="82"/>
      <c r="T54" s="84">
        <f t="shared" si="7"/>
        <v>45</v>
      </c>
      <c r="U54" s="82">
        <f>144+260</f>
        <v>404</v>
      </c>
      <c r="V54" s="82">
        <v>35</v>
      </c>
      <c r="W54" s="82"/>
      <c r="X54" s="82"/>
      <c r="Y54" s="82"/>
      <c r="Z54" s="82"/>
      <c r="AA54" s="82"/>
      <c r="AB54" s="85">
        <f t="shared" si="8"/>
        <v>439</v>
      </c>
      <c r="AC54" s="82"/>
      <c r="AD54" s="82"/>
      <c r="AE54" s="82">
        <v>180</v>
      </c>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6">
        <f t="shared" si="10"/>
        <v>180</v>
      </c>
      <c r="BL54" s="87">
        <f t="shared" si="3"/>
        <v>664</v>
      </c>
      <c r="BM54" s="88"/>
    </row>
    <row r="55" spans="1:65" s="89" customFormat="1" ht="18">
      <c r="A55" s="80" t="s">
        <v>220</v>
      </c>
      <c r="B55" s="81" t="s">
        <v>221</v>
      </c>
      <c r="C55" s="82">
        <f>208+100</f>
        <v>308</v>
      </c>
      <c r="D55" s="82"/>
      <c r="E55" s="82"/>
      <c r="F55" s="82"/>
      <c r="G55" s="82"/>
      <c r="H55" s="82"/>
      <c r="I55" s="82"/>
      <c r="J55" s="82"/>
      <c r="K55" s="82"/>
      <c r="L55" s="82"/>
      <c r="M55" s="82"/>
      <c r="N55" s="83">
        <f t="shared" si="5"/>
        <v>308</v>
      </c>
      <c r="O55" s="82"/>
      <c r="P55" s="82"/>
      <c r="Q55" s="82"/>
      <c r="R55" s="82"/>
      <c r="S55" s="82"/>
      <c r="T55" s="84">
        <f t="shared" si="7"/>
        <v>0</v>
      </c>
      <c r="U55" s="82"/>
      <c r="V55" s="82"/>
      <c r="W55" s="82"/>
      <c r="X55" s="82"/>
      <c r="Y55" s="82"/>
      <c r="Z55" s="82"/>
      <c r="AA55" s="82"/>
      <c r="AB55" s="85">
        <f t="shared" si="8"/>
        <v>0</v>
      </c>
      <c r="AC55" s="82"/>
      <c r="AD55" s="82"/>
      <c r="AE55" s="82">
        <f>94+480+248+100+215+541+205+1299+351+36</f>
        <v>3569</v>
      </c>
      <c r="AF55" s="82"/>
      <c r="AG55" s="82"/>
      <c r="AH55" s="82"/>
      <c r="AI55" s="82"/>
      <c r="AJ55" s="82"/>
      <c r="AK55" s="82"/>
      <c r="AL55" s="82"/>
      <c r="AM55" s="82"/>
      <c r="AN55" s="82"/>
      <c r="AO55" s="82"/>
      <c r="AP55" s="82"/>
      <c r="AQ55" s="82"/>
      <c r="AR55" s="82"/>
      <c r="AS55" s="82"/>
      <c r="AT55" s="82"/>
      <c r="AU55" s="82"/>
      <c r="AV55" s="82">
        <f>305+76</f>
        <v>381</v>
      </c>
      <c r="AW55" s="82"/>
      <c r="AX55" s="82"/>
      <c r="AY55" s="82"/>
      <c r="AZ55" s="82"/>
      <c r="BA55" s="82"/>
      <c r="BB55" s="82"/>
      <c r="BC55" s="82"/>
      <c r="BD55" s="82"/>
      <c r="BE55" s="82"/>
      <c r="BF55" s="82"/>
      <c r="BG55" s="82"/>
      <c r="BH55" s="82"/>
      <c r="BI55" s="82"/>
      <c r="BJ55" s="82"/>
      <c r="BK55" s="86">
        <f t="shared" si="10"/>
        <v>3950</v>
      </c>
      <c r="BL55" s="87">
        <f t="shared" si="3"/>
        <v>4258</v>
      </c>
      <c r="BM55" s="88"/>
    </row>
    <row r="56" spans="1:65" s="89" customFormat="1" ht="18">
      <c r="A56" s="80" t="s">
        <v>222</v>
      </c>
      <c r="B56" s="81" t="s">
        <v>223</v>
      </c>
      <c r="C56" s="82"/>
      <c r="D56" s="82"/>
      <c r="E56" s="82"/>
      <c r="F56" s="82"/>
      <c r="G56" s="82"/>
      <c r="H56" s="82"/>
      <c r="I56" s="82"/>
      <c r="J56" s="82"/>
      <c r="K56" s="82"/>
      <c r="L56" s="82"/>
      <c r="M56" s="82"/>
      <c r="N56" s="83">
        <f t="shared" si="5"/>
        <v>0</v>
      </c>
      <c r="O56" s="82"/>
      <c r="P56" s="82"/>
      <c r="Q56" s="82"/>
      <c r="R56" s="82"/>
      <c r="S56" s="82"/>
      <c r="T56" s="84">
        <f t="shared" si="7"/>
        <v>0</v>
      </c>
      <c r="U56" s="82"/>
      <c r="V56" s="82"/>
      <c r="W56" s="82"/>
      <c r="X56" s="82"/>
      <c r="Y56" s="82"/>
      <c r="Z56" s="82"/>
      <c r="AA56" s="82"/>
      <c r="AB56" s="85">
        <f t="shared" si="8"/>
        <v>0</v>
      </c>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6">
        <f t="shared" si="10"/>
        <v>0</v>
      </c>
      <c r="BL56" s="87">
        <f t="shared" si="3"/>
        <v>0</v>
      </c>
      <c r="BM56" s="88"/>
    </row>
    <row r="57" spans="1:65" s="89" customFormat="1" ht="18">
      <c r="A57" s="80" t="s">
        <v>224</v>
      </c>
      <c r="B57" s="81" t="s">
        <v>225</v>
      </c>
      <c r="C57" s="82"/>
      <c r="D57" s="82"/>
      <c r="E57" s="82"/>
      <c r="F57" s="82"/>
      <c r="G57" s="82"/>
      <c r="H57" s="82"/>
      <c r="I57" s="82"/>
      <c r="J57" s="82"/>
      <c r="K57" s="82"/>
      <c r="L57" s="82"/>
      <c r="M57" s="82"/>
      <c r="N57" s="83">
        <f t="shared" si="5"/>
        <v>0</v>
      </c>
      <c r="O57" s="82"/>
      <c r="P57" s="82"/>
      <c r="Q57" s="82"/>
      <c r="R57" s="82"/>
      <c r="S57" s="82"/>
      <c r="T57" s="84">
        <f t="shared" si="7"/>
        <v>0</v>
      </c>
      <c r="U57" s="82"/>
      <c r="V57" s="82"/>
      <c r="W57" s="82"/>
      <c r="X57" s="82"/>
      <c r="Y57" s="82"/>
      <c r="Z57" s="82"/>
      <c r="AA57" s="82"/>
      <c r="AB57" s="85">
        <f t="shared" si="8"/>
        <v>0</v>
      </c>
      <c r="AC57" s="82"/>
      <c r="AD57" s="82"/>
      <c r="AE57" s="82">
        <v>49</v>
      </c>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6">
        <f t="shared" si="10"/>
        <v>49</v>
      </c>
      <c r="BL57" s="87">
        <f t="shared" si="3"/>
        <v>49</v>
      </c>
      <c r="BM57" s="88"/>
    </row>
    <row r="58" spans="1:65" s="89" customFormat="1" ht="18">
      <c r="A58" s="80" t="s">
        <v>226</v>
      </c>
      <c r="B58" s="81" t="s">
        <v>227</v>
      </c>
      <c r="C58" s="82"/>
      <c r="D58" s="82"/>
      <c r="E58" s="82"/>
      <c r="F58" s="82"/>
      <c r="G58" s="82"/>
      <c r="H58" s="82"/>
      <c r="I58" s="82"/>
      <c r="J58" s="82"/>
      <c r="K58" s="82"/>
      <c r="L58" s="82"/>
      <c r="M58" s="82"/>
      <c r="N58" s="83">
        <f t="shared" si="5"/>
        <v>0</v>
      </c>
      <c r="O58" s="82"/>
      <c r="P58" s="82">
        <v>12</v>
      </c>
      <c r="Q58" s="82"/>
      <c r="R58" s="82"/>
      <c r="S58" s="82"/>
      <c r="T58" s="84">
        <f t="shared" si="7"/>
        <v>12</v>
      </c>
      <c r="U58" s="82">
        <v>119</v>
      </c>
      <c r="V58" s="82"/>
      <c r="W58" s="82"/>
      <c r="X58" s="82"/>
      <c r="Y58" s="82"/>
      <c r="Z58" s="82"/>
      <c r="AA58" s="82"/>
      <c r="AB58" s="85">
        <f t="shared" si="8"/>
        <v>119</v>
      </c>
      <c r="AC58" s="82">
        <f>97080+1000</f>
        <v>98080</v>
      </c>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6">
        <f t="shared" si="10"/>
        <v>98080</v>
      </c>
      <c r="BL58" s="87">
        <f t="shared" si="3"/>
        <v>98211</v>
      </c>
      <c r="BM58" s="88"/>
    </row>
    <row r="59" spans="1:65" s="89" customFormat="1" ht="18">
      <c r="A59" s="80" t="s">
        <v>228</v>
      </c>
      <c r="B59" s="81" t="s">
        <v>229</v>
      </c>
      <c r="C59" s="82"/>
      <c r="D59" s="82"/>
      <c r="E59" s="82"/>
      <c r="F59" s="82"/>
      <c r="G59" s="82"/>
      <c r="H59" s="82"/>
      <c r="I59" s="82"/>
      <c r="J59" s="82"/>
      <c r="K59" s="82"/>
      <c r="L59" s="82"/>
      <c r="M59" s="82"/>
      <c r="N59" s="83">
        <f t="shared" si="5"/>
        <v>0</v>
      </c>
      <c r="O59" s="82"/>
      <c r="P59" s="82"/>
      <c r="Q59" s="82"/>
      <c r="R59" s="82"/>
      <c r="S59" s="82"/>
      <c r="T59" s="84">
        <f t="shared" si="7"/>
        <v>0</v>
      </c>
      <c r="U59" s="82"/>
      <c r="V59" s="82"/>
      <c r="W59" s="82"/>
      <c r="X59" s="82"/>
      <c r="Y59" s="82"/>
      <c r="Z59" s="82"/>
      <c r="AA59" s="82"/>
      <c r="AB59" s="85">
        <f t="shared" si="8"/>
        <v>0</v>
      </c>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6">
        <f t="shared" si="10"/>
        <v>0</v>
      </c>
      <c r="BL59" s="87">
        <f t="shared" si="3"/>
        <v>0</v>
      </c>
      <c r="BM59" s="88"/>
    </row>
    <row r="60" spans="1:65" s="89" customFormat="1" ht="18">
      <c r="A60" s="80" t="s">
        <v>230</v>
      </c>
      <c r="B60" s="81" t="s">
        <v>231</v>
      </c>
      <c r="C60" s="82"/>
      <c r="D60" s="82"/>
      <c r="E60" s="82"/>
      <c r="F60" s="82"/>
      <c r="G60" s="82"/>
      <c r="H60" s="82"/>
      <c r="I60" s="82"/>
      <c r="J60" s="82"/>
      <c r="K60" s="82"/>
      <c r="L60" s="82"/>
      <c r="M60" s="82"/>
      <c r="N60" s="83">
        <f t="shared" si="5"/>
        <v>0</v>
      </c>
      <c r="O60" s="82"/>
      <c r="P60" s="82"/>
      <c r="Q60" s="82"/>
      <c r="R60" s="82"/>
      <c r="S60" s="82"/>
      <c r="T60" s="84">
        <f t="shared" si="7"/>
        <v>0</v>
      </c>
      <c r="U60" s="82"/>
      <c r="V60" s="82"/>
      <c r="W60" s="82"/>
      <c r="X60" s="82"/>
      <c r="Y60" s="82"/>
      <c r="Z60" s="82"/>
      <c r="AA60" s="82"/>
      <c r="AB60" s="85">
        <f t="shared" si="8"/>
        <v>0</v>
      </c>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6">
        <f t="shared" si="10"/>
        <v>0</v>
      </c>
      <c r="BL60" s="87">
        <f t="shared" si="3"/>
        <v>0</v>
      </c>
      <c r="BM60" s="88"/>
    </row>
    <row r="61" spans="1:65" s="89" customFormat="1" ht="18">
      <c r="A61" s="80" t="s">
        <v>232</v>
      </c>
      <c r="B61" s="81" t="s">
        <v>233</v>
      </c>
      <c r="C61" s="82"/>
      <c r="D61" s="82"/>
      <c r="E61" s="82"/>
      <c r="F61" s="82"/>
      <c r="G61" s="82"/>
      <c r="H61" s="82"/>
      <c r="I61" s="82"/>
      <c r="J61" s="82"/>
      <c r="K61" s="82"/>
      <c r="L61" s="82"/>
      <c r="M61" s="82"/>
      <c r="N61" s="83">
        <f t="shared" si="5"/>
        <v>0</v>
      </c>
      <c r="O61" s="82"/>
      <c r="P61" s="82"/>
      <c r="Q61" s="82"/>
      <c r="R61" s="82"/>
      <c r="S61" s="82"/>
      <c r="T61" s="84">
        <f t="shared" si="7"/>
        <v>0</v>
      </c>
      <c r="U61" s="82"/>
      <c r="V61" s="82"/>
      <c r="W61" s="82"/>
      <c r="X61" s="82"/>
      <c r="Y61" s="82"/>
      <c r="Z61" s="82"/>
      <c r="AA61" s="82"/>
      <c r="AB61" s="85">
        <f t="shared" si="8"/>
        <v>0</v>
      </c>
      <c r="AC61" s="82"/>
      <c r="AD61" s="82"/>
      <c r="AE61" s="82"/>
      <c r="AF61" s="82"/>
      <c r="AG61" s="82"/>
      <c r="AH61" s="82"/>
      <c r="AI61" s="82"/>
      <c r="AJ61" s="82"/>
      <c r="AK61" s="82"/>
      <c r="AL61" s="82"/>
      <c r="AM61" s="82"/>
      <c r="AN61" s="82"/>
      <c r="AO61" s="82"/>
      <c r="AP61" s="82"/>
      <c r="AQ61" s="82"/>
      <c r="AR61" s="82"/>
      <c r="AS61" s="82"/>
      <c r="AT61" s="82"/>
      <c r="AU61" s="82"/>
      <c r="AV61" s="82"/>
      <c r="AW61" s="82">
        <v>360</v>
      </c>
      <c r="AX61" s="82">
        <v>510</v>
      </c>
      <c r="AY61" s="82"/>
      <c r="AZ61" s="82"/>
      <c r="BA61" s="82"/>
      <c r="BB61" s="82"/>
      <c r="BC61" s="82"/>
      <c r="BD61" s="82"/>
      <c r="BE61" s="82"/>
      <c r="BF61" s="82"/>
      <c r="BG61" s="82"/>
      <c r="BH61" s="82"/>
      <c r="BI61" s="82"/>
      <c r="BJ61" s="82"/>
      <c r="BK61" s="86">
        <f t="shared" si="10"/>
        <v>870</v>
      </c>
      <c r="BL61" s="87">
        <f t="shared" si="3"/>
        <v>870</v>
      </c>
      <c r="BM61" s="88"/>
    </row>
    <row r="62" spans="1:65" ht="18">
      <c r="A62" s="68" t="s">
        <v>234</v>
      </c>
      <c r="B62" s="69" t="s">
        <v>235</v>
      </c>
      <c r="C62" s="70">
        <f>SUM(C63:C67)</f>
        <v>0</v>
      </c>
      <c r="D62" s="70">
        <f>SUM(D63:D67)</f>
        <v>0</v>
      </c>
      <c r="E62" s="70">
        <f aca="true" t="shared" si="38" ref="E62:K62">SUM(E63:E67)</f>
        <v>0</v>
      </c>
      <c r="F62" s="70">
        <f t="shared" si="38"/>
        <v>0</v>
      </c>
      <c r="G62" s="70">
        <f t="shared" si="38"/>
        <v>0</v>
      </c>
      <c r="H62" s="70">
        <f t="shared" si="38"/>
        <v>0</v>
      </c>
      <c r="I62" s="70">
        <f t="shared" si="38"/>
        <v>0</v>
      </c>
      <c r="J62" s="70">
        <f t="shared" si="38"/>
        <v>0</v>
      </c>
      <c r="K62" s="70">
        <f t="shared" si="38"/>
        <v>0</v>
      </c>
      <c r="L62" s="70">
        <f>SUM(L63:L67)</f>
        <v>0</v>
      </c>
      <c r="M62" s="70">
        <f>SUM(M63:M67)</f>
        <v>0</v>
      </c>
      <c r="N62" s="71">
        <f t="shared" si="5"/>
        <v>0</v>
      </c>
      <c r="O62" s="70">
        <f>SUM(O63:O67)</f>
        <v>0</v>
      </c>
      <c r="P62" s="70">
        <f aca="true" t="shared" si="39" ref="P62:AA62">SUM(P63:P67)</f>
        <v>0</v>
      </c>
      <c r="Q62" s="70">
        <f t="shared" si="39"/>
        <v>0</v>
      </c>
      <c r="R62" s="70">
        <f t="shared" si="39"/>
        <v>0</v>
      </c>
      <c r="S62" s="70">
        <f t="shared" si="39"/>
        <v>0</v>
      </c>
      <c r="T62" s="72">
        <f t="shared" si="7"/>
        <v>0</v>
      </c>
      <c r="U62" s="70">
        <f t="shared" si="39"/>
        <v>0</v>
      </c>
      <c r="V62" s="70">
        <f t="shared" si="39"/>
        <v>0</v>
      </c>
      <c r="W62" s="70">
        <f t="shared" si="39"/>
        <v>0</v>
      </c>
      <c r="X62" s="70">
        <f t="shared" si="39"/>
        <v>0</v>
      </c>
      <c r="Y62" s="70">
        <f t="shared" si="39"/>
        <v>0</v>
      </c>
      <c r="Z62" s="70">
        <f t="shared" si="39"/>
        <v>0</v>
      </c>
      <c r="AA62" s="70">
        <f t="shared" si="39"/>
        <v>0</v>
      </c>
      <c r="AB62" s="73">
        <f t="shared" si="8"/>
        <v>0</v>
      </c>
      <c r="AC62" s="70">
        <f aca="true" t="shared" si="40" ref="AC62:BJ62">SUM(AC63:AC67)</f>
        <v>13000</v>
      </c>
      <c r="AD62" s="70">
        <f t="shared" si="40"/>
        <v>0</v>
      </c>
      <c r="AE62" s="70">
        <f t="shared" si="40"/>
        <v>0</v>
      </c>
      <c r="AF62" s="70">
        <f>SUM(AF63:AF67)</f>
        <v>0</v>
      </c>
      <c r="AG62" s="70">
        <f t="shared" si="40"/>
        <v>0</v>
      </c>
      <c r="AH62" s="70">
        <f t="shared" si="40"/>
        <v>0</v>
      </c>
      <c r="AI62" s="70">
        <f t="shared" si="40"/>
        <v>0</v>
      </c>
      <c r="AJ62" s="70">
        <f t="shared" si="40"/>
        <v>0</v>
      </c>
      <c r="AK62" s="70">
        <f t="shared" si="40"/>
        <v>0</v>
      </c>
      <c r="AL62" s="70">
        <f t="shared" si="40"/>
        <v>0</v>
      </c>
      <c r="AM62" s="70">
        <f t="shared" si="40"/>
        <v>0</v>
      </c>
      <c r="AN62" s="70">
        <f t="shared" si="40"/>
        <v>0</v>
      </c>
      <c r="AO62" s="70">
        <f t="shared" si="40"/>
        <v>0</v>
      </c>
      <c r="AP62" s="70">
        <f t="shared" si="40"/>
        <v>0</v>
      </c>
      <c r="AQ62" s="70">
        <f t="shared" si="40"/>
        <v>0</v>
      </c>
      <c r="AR62" s="70">
        <f t="shared" si="40"/>
        <v>0</v>
      </c>
      <c r="AS62" s="70">
        <f t="shared" si="40"/>
        <v>0</v>
      </c>
      <c r="AT62" s="70">
        <f t="shared" si="40"/>
        <v>0</v>
      </c>
      <c r="AU62" s="70">
        <f t="shared" si="40"/>
        <v>0</v>
      </c>
      <c r="AV62" s="70">
        <f t="shared" si="40"/>
        <v>0</v>
      </c>
      <c r="AW62" s="70">
        <f t="shared" si="40"/>
        <v>0</v>
      </c>
      <c r="AX62" s="70">
        <f t="shared" si="40"/>
        <v>236</v>
      </c>
      <c r="AY62" s="70">
        <f t="shared" si="40"/>
        <v>0</v>
      </c>
      <c r="AZ62" s="70">
        <f t="shared" si="40"/>
        <v>0</v>
      </c>
      <c r="BA62" s="70">
        <f t="shared" si="40"/>
        <v>0</v>
      </c>
      <c r="BB62" s="70">
        <f t="shared" si="40"/>
        <v>0</v>
      </c>
      <c r="BC62" s="70">
        <f t="shared" si="40"/>
        <v>0</v>
      </c>
      <c r="BD62" s="70">
        <f t="shared" si="40"/>
        <v>0</v>
      </c>
      <c r="BE62" s="70">
        <f t="shared" si="40"/>
        <v>0</v>
      </c>
      <c r="BF62" s="70">
        <f t="shared" si="40"/>
        <v>0</v>
      </c>
      <c r="BG62" s="70">
        <f t="shared" si="40"/>
        <v>0</v>
      </c>
      <c r="BH62" s="70">
        <f t="shared" si="40"/>
        <v>0</v>
      </c>
      <c r="BI62" s="70">
        <f t="shared" si="40"/>
        <v>0</v>
      </c>
      <c r="BJ62" s="70">
        <f t="shared" si="40"/>
        <v>0</v>
      </c>
      <c r="BK62" s="86">
        <f t="shared" si="10"/>
        <v>13236</v>
      </c>
      <c r="BL62" s="75">
        <f t="shared" si="3"/>
        <v>13236</v>
      </c>
      <c r="BM62" s="76"/>
    </row>
    <row r="63" spans="1:65" ht="18">
      <c r="A63" s="77" t="s">
        <v>236</v>
      </c>
      <c r="B63" s="78" t="s">
        <v>237</v>
      </c>
      <c r="C63" s="90"/>
      <c r="D63" s="90"/>
      <c r="E63" s="90"/>
      <c r="F63" s="90"/>
      <c r="G63" s="90"/>
      <c r="H63" s="90"/>
      <c r="I63" s="90"/>
      <c r="J63" s="90"/>
      <c r="K63" s="90"/>
      <c r="L63" s="90"/>
      <c r="M63" s="90"/>
      <c r="N63" s="71">
        <f t="shared" si="5"/>
        <v>0</v>
      </c>
      <c r="O63" s="90"/>
      <c r="P63" s="90"/>
      <c r="Q63" s="90"/>
      <c r="R63" s="90"/>
      <c r="S63" s="90"/>
      <c r="T63" s="72">
        <f t="shared" si="7"/>
        <v>0</v>
      </c>
      <c r="U63" s="90"/>
      <c r="V63" s="90"/>
      <c r="W63" s="90"/>
      <c r="X63" s="90"/>
      <c r="Y63" s="90"/>
      <c r="Z63" s="90"/>
      <c r="AA63" s="90"/>
      <c r="AB63" s="73">
        <f t="shared" si="8"/>
        <v>0</v>
      </c>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86">
        <f t="shared" si="10"/>
        <v>0</v>
      </c>
      <c r="BL63" s="75">
        <f t="shared" si="3"/>
        <v>0</v>
      </c>
      <c r="BM63" s="76"/>
    </row>
    <row r="64" spans="1:65" ht="18">
      <c r="A64" s="77" t="s">
        <v>238</v>
      </c>
      <c r="B64" s="78" t="s">
        <v>239</v>
      </c>
      <c r="C64" s="90"/>
      <c r="D64" s="90"/>
      <c r="E64" s="90"/>
      <c r="F64" s="90"/>
      <c r="G64" s="90"/>
      <c r="H64" s="90"/>
      <c r="I64" s="90"/>
      <c r="J64" s="90"/>
      <c r="K64" s="90"/>
      <c r="L64" s="90"/>
      <c r="M64" s="90"/>
      <c r="N64" s="71">
        <f t="shared" si="5"/>
        <v>0</v>
      </c>
      <c r="O64" s="90"/>
      <c r="P64" s="90"/>
      <c r="Q64" s="90"/>
      <c r="R64" s="90"/>
      <c r="S64" s="90"/>
      <c r="T64" s="72">
        <f t="shared" si="7"/>
        <v>0</v>
      </c>
      <c r="U64" s="90"/>
      <c r="V64" s="90"/>
      <c r="W64" s="90"/>
      <c r="X64" s="90"/>
      <c r="Y64" s="90"/>
      <c r="Z64" s="90"/>
      <c r="AA64" s="90"/>
      <c r="AB64" s="73">
        <f t="shared" si="8"/>
        <v>0</v>
      </c>
      <c r="AC64" s="90">
        <v>13000</v>
      </c>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86">
        <f t="shared" si="10"/>
        <v>13000</v>
      </c>
      <c r="BL64" s="75">
        <f t="shared" si="3"/>
        <v>13000</v>
      </c>
      <c r="BM64" s="76"/>
    </row>
    <row r="65" spans="1:65" ht="18">
      <c r="A65" s="77" t="s">
        <v>240</v>
      </c>
      <c r="B65" s="78" t="s">
        <v>241</v>
      </c>
      <c r="C65" s="90"/>
      <c r="D65" s="90"/>
      <c r="E65" s="90"/>
      <c r="F65" s="90"/>
      <c r="G65" s="90"/>
      <c r="H65" s="90"/>
      <c r="I65" s="90"/>
      <c r="J65" s="90"/>
      <c r="K65" s="90"/>
      <c r="L65" s="90"/>
      <c r="M65" s="90"/>
      <c r="N65" s="71">
        <f t="shared" si="5"/>
        <v>0</v>
      </c>
      <c r="O65" s="90"/>
      <c r="P65" s="90"/>
      <c r="Q65" s="90"/>
      <c r="R65" s="90"/>
      <c r="S65" s="90"/>
      <c r="T65" s="72">
        <f t="shared" si="7"/>
        <v>0</v>
      </c>
      <c r="U65" s="90"/>
      <c r="V65" s="90"/>
      <c r="W65" s="90"/>
      <c r="X65" s="90"/>
      <c r="Y65" s="90"/>
      <c r="Z65" s="90"/>
      <c r="AA65" s="90"/>
      <c r="AB65" s="73">
        <f t="shared" si="8"/>
        <v>0</v>
      </c>
      <c r="AC65" s="90"/>
      <c r="AD65" s="90"/>
      <c r="AE65" s="90"/>
      <c r="AF65" s="90"/>
      <c r="AG65" s="90"/>
      <c r="AH65" s="90"/>
      <c r="AI65" s="90"/>
      <c r="AJ65" s="90"/>
      <c r="AK65" s="90"/>
      <c r="AL65" s="90"/>
      <c r="AM65" s="90"/>
      <c r="AN65" s="90"/>
      <c r="AO65" s="90"/>
      <c r="AP65" s="90"/>
      <c r="AQ65" s="90"/>
      <c r="AR65" s="90"/>
      <c r="AS65" s="90"/>
      <c r="AT65" s="90"/>
      <c r="AU65" s="90"/>
      <c r="AV65" s="90"/>
      <c r="AW65" s="90"/>
      <c r="AX65" s="90">
        <v>236</v>
      </c>
      <c r="AY65" s="90"/>
      <c r="AZ65" s="90"/>
      <c r="BA65" s="90"/>
      <c r="BB65" s="90"/>
      <c r="BC65" s="90"/>
      <c r="BD65" s="90"/>
      <c r="BE65" s="90"/>
      <c r="BF65" s="90"/>
      <c r="BG65" s="90"/>
      <c r="BH65" s="90"/>
      <c r="BI65" s="90"/>
      <c r="BJ65" s="90"/>
      <c r="BK65" s="86">
        <f t="shared" si="10"/>
        <v>236</v>
      </c>
      <c r="BL65" s="75">
        <f t="shared" si="3"/>
        <v>236</v>
      </c>
      <c r="BM65" s="76"/>
    </row>
    <row r="66" spans="1:65" ht="18">
      <c r="A66" s="77" t="s">
        <v>242</v>
      </c>
      <c r="B66" s="78" t="s">
        <v>243</v>
      </c>
      <c r="C66" s="90"/>
      <c r="D66" s="90"/>
      <c r="E66" s="90"/>
      <c r="F66" s="90"/>
      <c r="G66" s="90"/>
      <c r="H66" s="90"/>
      <c r="I66" s="90"/>
      <c r="J66" s="90"/>
      <c r="K66" s="90"/>
      <c r="L66" s="90"/>
      <c r="M66" s="90"/>
      <c r="N66" s="71">
        <f t="shared" si="5"/>
        <v>0</v>
      </c>
      <c r="O66" s="90"/>
      <c r="P66" s="90"/>
      <c r="Q66" s="90"/>
      <c r="R66" s="90"/>
      <c r="S66" s="90"/>
      <c r="T66" s="72">
        <f t="shared" si="7"/>
        <v>0</v>
      </c>
      <c r="U66" s="90"/>
      <c r="V66" s="90"/>
      <c r="W66" s="90"/>
      <c r="X66" s="90"/>
      <c r="Y66" s="90"/>
      <c r="Z66" s="90"/>
      <c r="AA66" s="90"/>
      <c r="AB66" s="73">
        <f t="shared" si="8"/>
        <v>0</v>
      </c>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86">
        <f t="shared" si="10"/>
        <v>0</v>
      </c>
      <c r="BL66" s="75">
        <f t="shared" si="3"/>
        <v>0</v>
      </c>
      <c r="BM66" s="76"/>
    </row>
    <row r="67" spans="1:65" ht="31.5">
      <c r="A67" s="77" t="s">
        <v>244</v>
      </c>
      <c r="B67" s="78" t="s">
        <v>245</v>
      </c>
      <c r="C67" s="90"/>
      <c r="D67" s="90"/>
      <c r="E67" s="90"/>
      <c r="F67" s="90"/>
      <c r="G67" s="90"/>
      <c r="H67" s="90"/>
      <c r="I67" s="90"/>
      <c r="J67" s="90"/>
      <c r="K67" s="90"/>
      <c r="L67" s="90"/>
      <c r="M67" s="90"/>
      <c r="N67" s="71">
        <f t="shared" si="5"/>
        <v>0</v>
      </c>
      <c r="O67" s="90"/>
      <c r="P67" s="90"/>
      <c r="Q67" s="90"/>
      <c r="R67" s="90"/>
      <c r="S67" s="90"/>
      <c r="T67" s="72">
        <f t="shared" si="7"/>
        <v>0</v>
      </c>
      <c r="U67" s="90"/>
      <c r="V67" s="90"/>
      <c r="W67" s="90"/>
      <c r="X67" s="90"/>
      <c r="Y67" s="90"/>
      <c r="Z67" s="90"/>
      <c r="AA67" s="90"/>
      <c r="AB67" s="73">
        <f t="shared" si="8"/>
        <v>0</v>
      </c>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86">
        <f t="shared" si="10"/>
        <v>0</v>
      </c>
      <c r="BL67" s="75">
        <f t="shared" si="3"/>
        <v>0</v>
      </c>
      <c r="BM67" s="76"/>
    </row>
    <row r="68" spans="1:65" ht="18">
      <c r="A68" s="68" t="s">
        <v>246</v>
      </c>
      <c r="B68" s="69" t="s">
        <v>247</v>
      </c>
      <c r="C68" s="70">
        <f>SUM(C69:C71)</f>
        <v>0</v>
      </c>
      <c r="D68" s="70">
        <f>SUM(D69:D71)</f>
        <v>0</v>
      </c>
      <c r="E68" s="70">
        <f aca="true" t="shared" si="41" ref="E68:K68">SUM(E69:E71)</f>
        <v>0</v>
      </c>
      <c r="F68" s="70">
        <f t="shared" si="41"/>
        <v>0</v>
      </c>
      <c r="G68" s="70">
        <f t="shared" si="41"/>
        <v>0</v>
      </c>
      <c r="H68" s="70">
        <f t="shared" si="41"/>
        <v>0</v>
      </c>
      <c r="I68" s="70">
        <f t="shared" si="41"/>
        <v>0</v>
      </c>
      <c r="J68" s="70">
        <f t="shared" si="41"/>
        <v>0</v>
      </c>
      <c r="K68" s="70">
        <f t="shared" si="41"/>
        <v>0</v>
      </c>
      <c r="L68" s="70">
        <f>SUM(L69:L71)</f>
        <v>0</v>
      </c>
      <c r="M68" s="70">
        <f>SUM(M69:M71)</f>
        <v>0</v>
      </c>
      <c r="N68" s="71">
        <f t="shared" si="5"/>
        <v>0</v>
      </c>
      <c r="O68" s="70">
        <f>SUM(O69:O71)</f>
        <v>0</v>
      </c>
      <c r="P68" s="70">
        <f aca="true" t="shared" si="42" ref="P68:AA68">SUM(P69:P71)</f>
        <v>0</v>
      </c>
      <c r="Q68" s="70">
        <f t="shared" si="42"/>
        <v>0</v>
      </c>
      <c r="R68" s="70">
        <f t="shared" si="42"/>
        <v>0</v>
      </c>
      <c r="S68" s="70">
        <f t="shared" si="42"/>
        <v>0</v>
      </c>
      <c r="T68" s="72">
        <f t="shared" si="7"/>
        <v>0</v>
      </c>
      <c r="U68" s="70">
        <f t="shared" si="42"/>
        <v>0</v>
      </c>
      <c r="V68" s="70">
        <f t="shared" si="42"/>
        <v>0</v>
      </c>
      <c r="W68" s="70">
        <f t="shared" si="42"/>
        <v>0</v>
      </c>
      <c r="X68" s="70">
        <f t="shared" si="42"/>
        <v>0</v>
      </c>
      <c r="Y68" s="70">
        <f t="shared" si="42"/>
        <v>0</v>
      </c>
      <c r="Z68" s="70">
        <f t="shared" si="42"/>
        <v>0</v>
      </c>
      <c r="AA68" s="70">
        <f t="shared" si="42"/>
        <v>0</v>
      </c>
      <c r="AB68" s="73">
        <f t="shared" si="8"/>
        <v>0</v>
      </c>
      <c r="AC68" s="70">
        <f aca="true" t="shared" si="43" ref="AC68:BJ68">SUM(AC69:AC71)</f>
        <v>0</v>
      </c>
      <c r="AD68" s="70">
        <f t="shared" si="43"/>
        <v>514</v>
      </c>
      <c r="AE68" s="70">
        <f t="shared" si="43"/>
        <v>0</v>
      </c>
      <c r="AF68" s="70">
        <f>SUM(AF69:AF71)</f>
        <v>0</v>
      </c>
      <c r="AG68" s="70">
        <f t="shared" si="43"/>
        <v>0</v>
      </c>
      <c r="AH68" s="70">
        <f t="shared" si="43"/>
        <v>0</v>
      </c>
      <c r="AI68" s="70">
        <f t="shared" si="43"/>
        <v>0</v>
      </c>
      <c r="AJ68" s="70">
        <f t="shared" si="43"/>
        <v>0</v>
      </c>
      <c r="AK68" s="70">
        <f t="shared" si="43"/>
        <v>0</v>
      </c>
      <c r="AL68" s="70">
        <f t="shared" si="43"/>
        <v>0</v>
      </c>
      <c r="AM68" s="70">
        <f t="shared" si="43"/>
        <v>0</v>
      </c>
      <c r="AN68" s="70">
        <f t="shared" si="43"/>
        <v>0</v>
      </c>
      <c r="AO68" s="70">
        <f t="shared" si="43"/>
        <v>0</v>
      </c>
      <c r="AP68" s="70">
        <f t="shared" si="43"/>
        <v>0</v>
      </c>
      <c r="AQ68" s="70">
        <f t="shared" si="43"/>
        <v>0</v>
      </c>
      <c r="AR68" s="70">
        <f t="shared" si="43"/>
        <v>0</v>
      </c>
      <c r="AS68" s="70">
        <f t="shared" si="43"/>
        <v>0</v>
      </c>
      <c r="AT68" s="70">
        <f t="shared" si="43"/>
        <v>0</v>
      </c>
      <c r="AU68" s="70">
        <f t="shared" si="43"/>
        <v>0</v>
      </c>
      <c r="AV68" s="70">
        <f t="shared" si="43"/>
        <v>0</v>
      </c>
      <c r="AW68" s="70">
        <f t="shared" si="43"/>
        <v>0</v>
      </c>
      <c r="AX68" s="70">
        <f t="shared" si="43"/>
        <v>0</v>
      </c>
      <c r="AY68" s="70">
        <f t="shared" si="43"/>
        <v>0</v>
      </c>
      <c r="AZ68" s="70">
        <f t="shared" si="43"/>
        <v>0</v>
      </c>
      <c r="BA68" s="70">
        <f t="shared" si="43"/>
        <v>0</v>
      </c>
      <c r="BB68" s="70">
        <f t="shared" si="43"/>
        <v>0</v>
      </c>
      <c r="BC68" s="70">
        <f t="shared" si="43"/>
        <v>0</v>
      </c>
      <c r="BD68" s="70">
        <f t="shared" si="43"/>
        <v>0</v>
      </c>
      <c r="BE68" s="70">
        <f t="shared" si="43"/>
        <v>0</v>
      </c>
      <c r="BF68" s="70">
        <f t="shared" si="43"/>
        <v>0</v>
      </c>
      <c r="BG68" s="70">
        <f t="shared" si="43"/>
        <v>0</v>
      </c>
      <c r="BH68" s="70">
        <f t="shared" si="43"/>
        <v>149</v>
      </c>
      <c r="BI68" s="70">
        <f t="shared" si="43"/>
        <v>0</v>
      </c>
      <c r="BJ68" s="70">
        <f t="shared" si="43"/>
        <v>0</v>
      </c>
      <c r="BK68" s="86">
        <f t="shared" si="10"/>
        <v>663</v>
      </c>
      <c r="BL68" s="75">
        <f t="shared" si="3"/>
        <v>663</v>
      </c>
      <c r="BM68" s="76"/>
    </row>
    <row r="69" spans="1:65" ht="47.25">
      <c r="A69" s="77" t="s">
        <v>248</v>
      </c>
      <c r="B69" s="78" t="s">
        <v>249</v>
      </c>
      <c r="C69" s="90"/>
      <c r="D69" s="90"/>
      <c r="E69" s="90"/>
      <c r="F69" s="90"/>
      <c r="G69" s="90"/>
      <c r="H69" s="90"/>
      <c r="I69" s="90"/>
      <c r="J69" s="90"/>
      <c r="K69" s="90"/>
      <c r="L69" s="90"/>
      <c r="M69" s="90"/>
      <c r="N69" s="71">
        <f t="shared" si="5"/>
        <v>0</v>
      </c>
      <c r="O69" s="90"/>
      <c r="P69" s="90"/>
      <c r="Q69" s="90"/>
      <c r="R69" s="90"/>
      <c r="S69" s="90"/>
      <c r="T69" s="72">
        <f t="shared" si="7"/>
        <v>0</v>
      </c>
      <c r="U69" s="90"/>
      <c r="V69" s="90"/>
      <c r="W69" s="90"/>
      <c r="X69" s="90"/>
      <c r="Y69" s="90"/>
      <c r="Z69" s="90"/>
      <c r="AA69" s="90"/>
      <c r="AB69" s="73">
        <f t="shared" si="8"/>
        <v>0</v>
      </c>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86">
        <f t="shared" si="10"/>
        <v>0</v>
      </c>
      <c r="BL69" s="75">
        <f aca="true" t="shared" si="44" ref="BL69:BL104">BK69+AB69+T69+N69</f>
        <v>0</v>
      </c>
      <c r="BM69" s="76"/>
    </row>
    <row r="70" spans="1:65" ht="47.25">
      <c r="A70" s="77" t="s">
        <v>250</v>
      </c>
      <c r="B70" s="78" t="s">
        <v>251</v>
      </c>
      <c r="C70" s="90"/>
      <c r="D70" s="90"/>
      <c r="E70" s="90"/>
      <c r="F70" s="90"/>
      <c r="G70" s="90"/>
      <c r="H70" s="90"/>
      <c r="I70" s="90"/>
      <c r="J70" s="90"/>
      <c r="K70" s="90"/>
      <c r="L70" s="90"/>
      <c r="M70" s="90"/>
      <c r="N70" s="71">
        <f t="shared" si="5"/>
        <v>0</v>
      </c>
      <c r="O70" s="90"/>
      <c r="P70" s="90"/>
      <c r="Q70" s="90"/>
      <c r="R70" s="90"/>
      <c r="S70" s="90"/>
      <c r="T70" s="72">
        <f t="shared" si="7"/>
        <v>0</v>
      </c>
      <c r="U70" s="90"/>
      <c r="V70" s="90"/>
      <c r="W70" s="90"/>
      <c r="X70" s="90"/>
      <c r="Y70" s="90"/>
      <c r="Z70" s="90"/>
      <c r="AA70" s="90"/>
      <c r="AB70" s="73">
        <f t="shared" si="8"/>
        <v>0</v>
      </c>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v>149</v>
      </c>
      <c r="BI70" s="90"/>
      <c r="BJ70" s="90"/>
      <c r="BK70" s="86">
        <f t="shared" si="10"/>
        <v>149</v>
      </c>
      <c r="BL70" s="75">
        <f t="shared" si="44"/>
        <v>149</v>
      </c>
      <c r="BM70" s="76"/>
    </row>
    <row r="71" spans="1:65" ht="31.5">
      <c r="A71" s="77" t="s">
        <v>252</v>
      </c>
      <c r="B71" s="78" t="s">
        <v>253</v>
      </c>
      <c r="C71" s="90"/>
      <c r="D71" s="90"/>
      <c r="E71" s="90"/>
      <c r="F71" s="90"/>
      <c r="G71" s="90"/>
      <c r="H71" s="90"/>
      <c r="I71" s="90"/>
      <c r="J71" s="90"/>
      <c r="K71" s="90"/>
      <c r="L71" s="90"/>
      <c r="M71" s="90"/>
      <c r="N71" s="71">
        <f t="shared" si="5"/>
        <v>0</v>
      </c>
      <c r="O71" s="90"/>
      <c r="P71" s="90"/>
      <c r="Q71" s="90"/>
      <c r="R71" s="90"/>
      <c r="S71" s="90"/>
      <c r="T71" s="72">
        <f t="shared" si="7"/>
        <v>0</v>
      </c>
      <c r="U71" s="90"/>
      <c r="V71" s="90"/>
      <c r="W71" s="90"/>
      <c r="X71" s="90"/>
      <c r="Y71" s="90"/>
      <c r="Z71" s="90"/>
      <c r="AA71" s="90"/>
      <c r="AB71" s="73">
        <f t="shared" si="8"/>
        <v>0</v>
      </c>
      <c r="AC71" s="90"/>
      <c r="AD71" s="90">
        <v>514</v>
      </c>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86">
        <f t="shared" si="10"/>
        <v>514</v>
      </c>
      <c r="BL71" s="75">
        <f t="shared" si="44"/>
        <v>514</v>
      </c>
      <c r="BM71" s="76"/>
    </row>
    <row r="72" spans="1:65" ht="18">
      <c r="A72" s="68" t="s">
        <v>254</v>
      </c>
      <c r="B72" s="69" t="s">
        <v>255</v>
      </c>
      <c r="C72" s="70">
        <f>SUM(C73:C75)</f>
        <v>0</v>
      </c>
      <c r="D72" s="70">
        <f>SUM(D73:D75)</f>
        <v>0</v>
      </c>
      <c r="E72" s="70">
        <f aca="true" t="shared" si="45" ref="E72:K72">SUM(E73:E75)</f>
        <v>0</v>
      </c>
      <c r="F72" s="70">
        <f t="shared" si="45"/>
        <v>0</v>
      </c>
      <c r="G72" s="70">
        <f t="shared" si="45"/>
        <v>0</v>
      </c>
      <c r="H72" s="70">
        <f t="shared" si="45"/>
        <v>0</v>
      </c>
      <c r="I72" s="70">
        <f t="shared" si="45"/>
        <v>0</v>
      </c>
      <c r="J72" s="70">
        <f t="shared" si="45"/>
        <v>0</v>
      </c>
      <c r="K72" s="70">
        <f t="shared" si="45"/>
        <v>0</v>
      </c>
      <c r="L72" s="70">
        <f>SUM(L73:L75)</f>
        <v>0</v>
      </c>
      <c r="M72" s="70">
        <f>SUM(M73:M75)</f>
        <v>0</v>
      </c>
      <c r="N72" s="71">
        <f aca="true" t="shared" si="46" ref="N72:N139">SUM(C72:M72)</f>
        <v>0</v>
      </c>
      <c r="O72" s="70">
        <f>SUM(O73:O75)</f>
        <v>0</v>
      </c>
      <c r="P72" s="70">
        <f aca="true" t="shared" si="47" ref="P72:AA72">SUM(P73:P75)</f>
        <v>0</v>
      </c>
      <c r="Q72" s="70">
        <f t="shared" si="47"/>
        <v>0</v>
      </c>
      <c r="R72" s="70">
        <f t="shared" si="47"/>
        <v>0</v>
      </c>
      <c r="S72" s="70">
        <f t="shared" si="47"/>
        <v>0</v>
      </c>
      <c r="T72" s="72">
        <f aca="true" t="shared" si="48" ref="T72:T104">SUM(O72:S72)</f>
        <v>0</v>
      </c>
      <c r="U72" s="70">
        <f t="shared" si="47"/>
        <v>0</v>
      </c>
      <c r="V72" s="70">
        <f t="shared" si="47"/>
        <v>0</v>
      </c>
      <c r="W72" s="70">
        <f t="shared" si="47"/>
        <v>0</v>
      </c>
      <c r="X72" s="70">
        <f t="shared" si="47"/>
        <v>0</v>
      </c>
      <c r="Y72" s="70">
        <f t="shared" si="47"/>
        <v>0</v>
      </c>
      <c r="Z72" s="70">
        <f t="shared" si="47"/>
        <v>0</v>
      </c>
      <c r="AA72" s="70">
        <f t="shared" si="47"/>
        <v>0</v>
      </c>
      <c r="AB72" s="73">
        <f aca="true" t="shared" si="49" ref="AB72:AB116">SUM(U72:AA72)</f>
        <v>0</v>
      </c>
      <c r="AC72" s="70">
        <f aca="true" t="shared" si="50" ref="AC72:BJ72">SUM(AC73:AC75)</f>
        <v>4568</v>
      </c>
      <c r="AD72" s="70">
        <f t="shared" si="50"/>
        <v>0</v>
      </c>
      <c r="AE72" s="70">
        <f t="shared" si="50"/>
        <v>0</v>
      </c>
      <c r="AF72" s="70">
        <f>SUM(AF73:AF75)</f>
        <v>0</v>
      </c>
      <c r="AG72" s="70">
        <f t="shared" si="50"/>
        <v>0</v>
      </c>
      <c r="AH72" s="70">
        <f t="shared" si="50"/>
        <v>0</v>
      </c>
      <c r="AI72" s="70">
        <f t="shared" si="50"/>
        <v>0</v>
      </c>
      <c r="AJ72" s="70">
        <f t="shared" si="50"/>
        <v>0</v>
      </c>
      <c r="AK72" s="70">
        <f t="shared" si="50"/>
        <v>0</v>
      </c>
      <c r="AL72" s="70">
        <f t="shared" si="50"/>
        <v>0</v>
      </c>
      <c r="AM72" s="70">
        <f t="shared" si="50"/>
        <v>0</v>
      </c>
      <c r="AN72" s="70">
        <f t="shared" si="50"/>
        <v>0</v>
      </c>
      <c r="AO72" s="70">
        <f t="shared" si="50"/>
        <v>0</v>
      </c>
      <c r="AP72" s="70">
        <f t="shared" si="50"/>
        <v>0</v>
      </c>
      <c r="AQ72" s="70">
        <f t="shared" si="50"/>
        <v>0</v>
      </c>
      <c r="AR72" s="70">
        <f t="shared" si="50"/>
        <v>0</v>
      </c>
      <c r="AS72" s="70">
        <f t="shared" si="50"/>
        <v>0</v>
      </c>
      <c r="AT72" s="70">
        <f t="shared" si="50"/>
        <v>0</v>
      </c>
      <c r="AU72" s="70">
        <f t="shared" si="50"/>
        <v>0</v>
      </c>
      <c r="AV72" s="70">
        <f t="shared" si="50"/>
        <v>0</v>
      </c>
      <c r="AW72" s="70">
        <f t="shared" si="50"/>
        <v>0</v>
      </c>
      <c r="AX72" s="70">
        <f t="shared" si="50"/>
        <v>0</v>
      </c>
      <c r="AY72" s="70">
        <f t="shared" si="50"/>
        <v>0</v>
      </c>
      <c r="AZ72" s="70">
        <f t="shared" si="50"/>
        <v>0</v>
      </c>
      <c r="BA72" s="70">
        <f t="shared" si="50"/>
        <v>0</v>
      </c>
      <c r="BB72" s="70">
        <f t="shared" si="50"/>
        <v>0</v>
      </c>
      <c r="BC72" s="70">
        <f t="shared" si="50"/>
        <v>0</v>
      </c>
      <c r="BD72" s="70">
        <f t="shared" si="50"/>
        <v>0</v>
      </c>
      <c r="BE72" s="70">
        <f t="shared" si="50"/>
        <v>0</v>
      </c>
      <c r="BF72" s="70">
        <f t="shared" si="50"/>
        <v>0</v>
      </c>
      <c r="BG72" s="70">
        <f t="shared" si="50"/>
        <v>0</v>
      </c>
      <c r="BH72" s="70">
        <f t="shared" si="50"/>
        <v>0</v>
      </c>
      <c r="BI72" s="70">
        <f t="shared" si="50"/>
        <v>0</v>
      </c>
      <c r="BJ72" s="70">
        <f t="shared" si="50"/>
        <v>0</v>
      </c>
      <c r="BK72" s="86">
        <f aca="true" t="shared" si="51" ref="BK72:BK104">SUM(AC72:BJ72)</f>
        <v>4568</v>
      </c>
      <c r="BL72" s="75">
        <f t="shared" si="44"/>
        <v>4568</v>
      </c>
      <c r="BM72" s="76"/>
    </row>
    <row r="73" spans="1:65" ht="47.25">
      <c r="A73" s="77" t="s">
        <v>256</v>
      </c>
      <c r="B73" s="78" t="s">
        <v>257</v>
      </c>
      <c r="C73" s="90"/>
      <c r="D73" s="90"/>
      <c r="E73" s="90"/>
      <c r="F73" s="90"/>
      <c r="G73" s="90"/>
      <c r="H73" s="90"/>
      <c r="I73" s="90"/>
      <c r="J73" s="90"/>
      <c r="K73" s="90"/>
      <c r="L73" s="90"/>
      <c r="M73" s="90"/>
      <c r="N73" s="71">
        <f t="shared" si="46"/>
        <v>0</v>
      </c>
      <c r="O73" s="90"/>
      <c r="P73" s="90"/>
      <c r="Q73" s="90"/>
      <c r="R73" s="90"/>
      <c r="S73" s="90"/>
      <c r="T73" s="72">
        <f t="shared" si="48"/>
        <v>0</v>
      </c>
      <c r="U73" s="90"/>
      <c r="V73" s="90"/>
      <c r="W73" s="90"/>
      <c r="X73" s="90"/>
      <c r="Y73" s="90"/>
      <c r="Z73" s="90"/>
      <c r="AA73" s="90"/>
      <c r="AB73" s="73">
        <f t="shared" si="49"/>
        <v>0</v>
      </c>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86">
        <f t="shared" si="51"/>
        <v>0</v>
      </c>
      <c r="BL73" s="75">
        <f t="shared" si="44"/>
        <v>0</v>
      </c>
      <c r="BM73" s="76"/>
    </row>
    <row r="74" spans="1:65" ht="47.25">
      <c r="A74" s="77" t="s">
        <v>258</v>
      </c>
      <c r="B74" s="78" t="s">
        <v>259</v>
      </c>
      <c r="C74" s="90"/>
      <c r="D74" s="90"/>
      <c r="E74" s="90"/>
      <c r="F74" s="90"/>
      <c r="G74" s="90"/>
      <c r="H74" s="90"/>
      <c r="I74" s="90"/>
      <c r="J74" s="90"/>
      <c r="K74" s="90"/>
      <c r="L74" s="90"/>
      <c r="M74" s="90"/>
      <c r="N74" s="71">
        <f t="shared" si="46"/>
        <v>0</v>
      </c>
      <c r="O74" s="90"/>
      <c r="P74" s="90"/>
      <c r="Q74" s="90"/>
      <c r="R74" s="90"/>
      <c r="S74" s="90"/>
      <c r="T74" s="72">
        <f t="shared" si="48"/>
        <v>0</v>
      </c>
      <c r="U74" s="90"/>
      <c r="V74" s="90"/>
      <c r="W74" s="90"/>
      <c r="X74" s="90"/>
      <c r="Y74" s="90"/>
      <c r="Z74" s="90"/>
      <c r="AA74" s="90"/>
      <c r="AB74" s="73">
        <f t="shared" si="49"/>
        <v>0</v>
      </c>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86">
        <f t="shared" si="51"/>
        <v>0</v>
      </c>
      <c r="BL74" s="75">
        <f t="shared" si="44"/>
        <v>0</v>
      </c>
      <c r="BM74" s="76"/>
    </row>
    <row r="75" spans="1:65" ht="31.5">
      <c r="A75" s="77" t="s">
        <v>260</v>
      </c>
      <c r="B75" s="78" t="s">
        <v>261</v>
      </c>
      <c r="C75" s="90"/>
      <c r="D75" s="90"/>
      <c r="E75" s="90"/>
      <c r="F75" s="90"/>
      <c r="G75" s="90"/>
      <c r="H75" s="90"/>
      <c r="I75" s="90"/>
      <c r="J75" s="90"/>
      <c r="K75" s="90"/>
      <c r="L75" s="90"/>
      <c r="M75" s="90"/>
      <c r="N75" s="71">
        <f t="shared" si="46"/>
        <v>0</v>
      </c>
      <c r="O75" s="90"/>
      <c r="P75" s="90"/>
      <c r="Q75" s="90"/>
      <c r="R75" s="90"/>
      <c r="S75" s="90"/>
      <c r="T75" s="72">
        <f t="shared" si="48"/>
        <v>0</v>
      </c>
      <c r="U75" s="90"/>
      <c r="V75" s="90"/>
      <c r="W75" s="90"/>
      <c r="X75" s="90"/>
      <c r="Y75" s="90"/>
      <c r="Z75" s="90"/>
      <c r="AA75" s="90"/>
      <c r="AB75" s="73">
        <f t="shared" si="49"/>
        <v>0</v>
      </c>
      <c r="AC75" s="90">
        <f>3968+600</f>
        <v>4568</v>
      </c>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86">
        <f t="shared" si="51"/>
        <v>4568</v>
      </c>
      <c r="BL75" s="75">
        <f t="shared" si="44"/>
        <v>4568</v>
      </c>
      <c r="BM75" s="76"/>
    </row>
    <row r="76" spans="1:65" ht="18">
      <c r="A76" s="68" t="s">
        <v>262</v>
      </c>
      <c r="B76" s="69" t="s">
        <v>263</v>
      </c>
      <c r="C76" s="70">
        <f aca="true" t="shared" si="52" ref="C76:M76">C77+C99+C104</f>
        <v>0</v>
      </c>
      <c r="D76" s="70">
        <f t="shared" si="52"/>
        <v>0</v>
      </c>
      <c r="E76" s="70">
        <f t="shared" si="52"/>
        <v>9851</v>
      </c>
      <c r="F76" s="70">
        <f t="shared" si="52"/>
        <v>0</v>
      </c>
      <c r="G76" s="70">
        <f t="shared" si="52"/>
        <v>0</v>
      </c>
      <c r="H76" s="70">
        <f t="shared" si="52"/>
        <v>0</v>
      </c>
      <c r="I76" s="70">
        <f t="shared" si="52"/>
        <v>0</v>
      </c>
      <c r="J76" s="70">
        <f t="shared" si="52"/>
        <v>0</v>
      </c>
      <c r="K76" s="70">
        <f t="shared" si="52"/>
        <v>0</v>
      </c>
      <c r="L76" s="70">
        <f t="shared" si="52"/>
        <v>0</v>
      </c>
      <c r="M76" s="70">
        <f t="shared" si="52"/>
        <v>0</v>
      </c>
      <c r="N76" s="71">
        <f t="shared" si="46"/>
        <v>9851</v>
      </c>
      <c r="O76" s="70">
        <f>O77+O99+O104</f>
        <v>70549</v>
      </c>
      <c r="P76" s="70">
        <f>P77+P99+P104</f>
        <v>0</v>
      </c>
      <c r="Q76" s="70">
        <f>Q77+Q99+Q104</f>
        <v>0</v>
      </c>
      <c r="R76" s="70">
        <f>R77+R99+R104</f>
        <v>0</v>
      </c>
      <c r="S76" s="70">
        <f>S77+S99+S104</f>
        <v>0</v>
      </c>
      <c r="T76" s="72">
        <f t="shared" si="48"/>
        <v>70549</v>
      </c>
      <c r="U76" s="70">
        <f aca="true" t="shared" si="53" ref="U76:AA76">U77+U99+U104</f>
        <v>0</v>
      </c>
      <c r="V76" s="70">
        <f t="shared" si="53"/>
        <v>0</v>
      </c>
      <c r="W76" s="70">
        <f t="shared" si="53"/>
        <v>80789</v>
      </c>
      <c r="X76" s="70">
        <f t="shared" si="53"/>
        <v>0</v>
      </c>
      <c r="Y76" s="70">
        <f t="shared" si="53"/>
        <v>0</v>
      </c>
      <c r="Z76" s="70">
        <f t="shared" si="53"/>
        <v>0</v>
      </c>
      <c r="AA76" s="70">
        <f t="shared" si="53"/>
        <v>0</v>
      </c>
      <c r="AB76" s="73">
        <f t="shared" si="49"/>
        <v>80789</v>
      </c>
      <c r="AC76" s="70">
        <f aca="true" t="shared" si="54" ref="AC76:BJ76">AC77+AC99+AC104</f>
        <v>10000</v>
      </c>
      <c r="AD76" s="70">
        <f t="shared" si="54"/>
        <v>0</v>
      </c>
      <c r="AE76" s="70">
        <f t="shared" si="54"/>
        <v>0</v>
      </c>
      <c r="AF76" s="70">
        <f t="shared" si="54"/>
        <v>0</v>
      </c>
      <c r="AG76" s="70">
        <f t="shared" si="54"/>
        <v>0</v>
      </c>
      <c r="AH76" s="70">
        <f t="shared" si="54"/>
        <v>2923</v>
      </c>
      <c r="AI76" s="70">
        <f t="shared" si="54"/>
        <v>0</v>
      </c>
      <c r="AJ76" s="70">
        <f t="shared" si="54"/>
        <v>0</v>
      </c>
      <c r="AK76" s="70">
        <f t="shared" si="54"/>
        <v>0</v>
      </c>
      <c r="AL76" s="70">
        <f t="shared" si="54"/>
        <v>0</v>
      </c>
      <c r="AM76" s="70">
        <f t="shared" si="54"/>
        <v>0</v>
      </c>
      <c r="AN76" s="70">
        <f t="shared" si="54"/>
        <v>0</v>
      </c>
      <c r="AO76" s="70">
        <f t="shared" si="54"/>
        <v>0</v>
      </c>
      <c r="AP76" s="70">
        <f t="shared" si="54"/>
        <v>0</v>
      </c>
      <c r="AQ76" s="70">
        <f t="shared" si="54"/>
        <v>0</v>
      </c>
      <c r="AR76" s="70">
        <f t="shared" si="54"/>
        <v>0</v>
      </c>
      <c r="AS76" s="70">
        <f t="shared" si="54"/>
        <v>0</v>
      </c>
      <c r="AT76" s="70">
        <f t="shared" si="54"/>
        <v>0</v>
      </c>
      <c r="AU76" s="70">
        <f t="shared" si="54"/>
        <v>0</v>
      </c>
      <c r="AV76" s="70">
        <f t="shared" si="54"/>
        <v>0</v>
      </c>
      <c r="AW76" s="70">
        <f t="shared" si="54"/>
        <v>0</v>
      </c>
      <c r="AX76" s="70">
        <f t="shared" si="54"/>
        <v>0</v>
      </c>
      <c r="AY76" s="70">
        <f t="shared" si="54"/>
        <v>0</v>
      </c>
      <c r="AZ76" s="70">
        <f t="shared" si="54"/>
        <v>0</v>
      </c>
      <c r="BA76" s="70">
        <f t="shared" si="54"/>
        <v>0</v>
      </c>
      <c r="BB76" s="70">
        <f t="shared" si="54"/>
        <v>0</v>
      </c>
      <c r="BC76" s="70">
        <f t="shared" si="54"/>
        <v>0</v>
      </c>
      <c r="BD76" s="70">
        <f t="shared" si="54"/>
        <v>0</v>
      </c>
      <c r="BE76" s="70">
        <f t="shared" si="54"/>
        <v>0</v>
      </c>
      <c r="BF76" s="70">
        <f t="shared" si="54"/>
        <v>0</v>
      </c>
      <c r="BG76" s="70">
        <f t="shared" si="54"/>
        <v>0</v>
      </c>
      <c r="BH76" s="70">
        <f t="shared" si="54"/>
        <v>399</v>
      </c>
      <c r="BI76" s="70">
        <f t="shared" si="54"/>
        <v>40985</v>
      </c>
      <c r="BJ76" s="70">
        <f t="shared" si="54"/>
        <v>0</v>
      </c>
      <c r="BK76" s="86">
        <f t="shared" si="51"/>
        <v>54307</v>
      </c>
      <c r="BL76" s="75">
        <f t="shared" si="44"/>
        <v>215496</v>
      </c>
      <c r="BM76" s="76"/>
    </row>
    <row r="77" spans="1:65" ht="18">
      <c r="A77" s="77" t="s">
        <v>264</v>
      </c>
      <c r="B77" s="78" t="s">
        <v>265</v>
      </c>
      <c r="C77" s="79">
        <f aca="true" t="shared" si="55" ref="C77:M77">C78+C82+C87+C94+C95+C96+C97+C98</f>
        <v>0</v>
      </c>
      <c r="D77" s="79">
        <f t="shared" si="55"/>
        <v>0</v>
      </c>
      <c r="E77" s="79">
        <f t="shared" si="55"/>
        <v>9851</v>
      </c>
      <c r="F77" s="79">
        <f t="shared" si="55"/>
        <v>0</v>
      </c>
      <c r="G77" s="79">
        <f t="shared" si="55"/>
        <v>0</v>
      </c>
      <c r="H77" s="79">
        <f t="shared" si="55"/>
        <v>0</v>
      </c>
      <c r="I77" s="79">
        <f t="shared" si="55"/>
        <v>0</v>
      </c>
      <c r="J77" s="79">
        <f t="shared" si="55"/>
        <v>0</v>
      </c>
      <c r="K77" s="79">
        <f t="shared" si="55"/>
        <v>0</v>
      </c>
      <c r="L77" s="79">
        <f t="shared" si="55"/>
        <v>0</v>
      </c>
      <c r="M77" s="79">
        <f t="shared" si="55"/>
        <v>0</v>
      </c>
      <c r="N77" s="71">
        <f t="shared" si="46"/>
        <v>9851</v>
      </c>
      <c r="O77" s="79">
        <f>O78+O82+O87+O94+O95+O96+O97+O98</f>
        <v>70549</v>
      </c>
      <c r="P77" s="79">
        <f>P78+P82+P87+P94+P95+P96+P97+P98</f>
        <v>0</v>
      </c>
      <c r="Q77" s="79">
        <f>Q78+Q82+Q87+Q94+Q95+Q96+Q97+Q98</f>
        <v>0</v>
      </c>
      <c r="R77" s="79">
        <f>R78+R82+R87+R94+R95+R96+R97+R98</f>
        <v>0</v>
      </c>
      <c r="S77" s="79">
        <f>S78+S82+S87+S94+S95+S96+S97+S98</f>
        <v>0</v>
      </c>
      <c r="T77" s="72">
        <f t="shared" si="48"/>
        <v>70549</v>
      </c>
      <c r="U77" s="79">
        <f aca="true" t="shared" si="56" ref="U77:AA77">U78+U82+U87+U94+U95+U96+U97+U98</f>
        <v>0</v>
      </c>
      <c r="V77" s="79">
        <f t="shared" si="56"/>
        <v>0</v>
      </c>
      <c r="W77" s="79">
        <f t="shared" si="56"/>
        <v>80789</v>
      </c>
      <c r="X77" s="79">
        <f t="shared" si="56"/>
        <v>0</v>
      </c>
      <c r="Y77" s="79">
        <f t="shared" si="56"/>
        <v>0</v>
      </c>
      <c r="Z77" s="79">
        <f t="shared" si="56"/>
        <v>0</v>
      </c>
      <c r="AA77" s="79">
        <f t="shared" si="56"/>
        <v>0</v>
      </c>
      <c r="AB77" s="73">
        <f t="shared" si="49"/>
        <v>80789</v>
      </c>
      <c r="AC77" s="79">
        <f aca="true" t="shared" si="57" ref="AC77:BJ77">AC78+AC82+AC87+AC94+AC95+AC96+AC97+AC98</f>
        <v>10000</v>
      </c>
      <c r="AD77" s="79">
        <f t="shared" si="57"/>
        <v>0</v>
      </c>
      <c r="AE77" s="79">
        <f t="shared" si="57"/>
        <v>0</v>
      </c>
      <c r="AF77" s="79">
        <f t="shared" si="57"/>
        <v>0</v>
      </c>
      <c r="AG77" s="79">
        <f t="shared" si="57"/>
        <v>0</v>
      </c>
      <c r="AH77" s="79">
        <f t="shared" si="57"/>
        <v>2923</v>
      </c>
      <c r="AI77" s="79">
        <f t="shared" si="57"/>
        <v>0</v>
      </c>
      <c r="AJ77" s="79">
        <f t="shared" si="57"/>
        <v>0</v>
      </c>
      <c r="AK77" s="79">
        <f t="shared" si="57"/>
        <v>0</v>
      </c>
      <c r="AL77" s="79">
        <f t="shared" si="57"/>
        <v>0</v>
      </c>
      <c r="AM77" s="79">
        <f t="shared" si="57"/>
        <v>0</v>
      </c>
      <c r="AN77" s="79">
        <f t="shared" si="57"/>
        <v>0</v>
      </c>
      <c r="AO77" s="79">
        <f t="shared" si="57"/>
        <v>0</v>
      </c>
      <c r="AP77" s="79">
        <f t="shared" si="57"/>
        <v>0</v>
      </c>
      <c r="AQ77" s="79">
        <f t="shared" si="57"/>
        <v>0</v>
      </c>
      <c r="AR77" s="79">
        <f t="shared" si="57"/>
        <v>0</v>
      </c>
      <c r="AS77" s="79">
        <f t="shared" si="57"/>
        <v>0</v>
      </c>
      <c r="AT77" s="79">
        <f t="shared" si="57"/>
        <v>0</v>
      </c>
      <c r="AU77" s="79">
        <f t="shared" si="57"/>
        <v>0</v>
      </c>
      <c r="AV77" s="79">
        <f t="shared" si="57"/>
        <v>0</v>
      </c>
      <c r="AW77" s="79">
        <f t="shared" si="57"/>
        <v>0</v>
      </c>
      <c r="AX77" s="79">
        <f t="shared" si="57"/>
        <v>0</v>
      </c>
      <c r="AY77" s="79">
        <f t="shared" si="57"/>
        <v>0</v>
      </c>
      <c r="AZ77" s="79">
        <f t="shared" si="57"/>
        <v>0</v>
      </c>
      <c r="BA77" s="79">
        <f t="shared" si="57"/>
        <v>0</v>
      </c>
      <c r="BB77" s="79">
        <f t="shared" si="57"/>
        <v>0</v>
      </c>
      <c r="BC77" s="79">
        <f t="shared" si="57"/>
        <v>0</v>
      </c>
      <c r="BD77" s="79">
        <f t="shared" si="57"/>
        <v>0</v>
      </c>
      <c r="BE77" s="79">
        <f t="shared" si="57"/>
        <v>0</v>
      </c>
      <c r="BF77" s="79">
        <f t="shared" si="57"/>
        <v>0</v>
      </c>
      <c r="BG77" s="79">
        <f t="shared" si="57"/>
        <v>0</v>
      </c>
      <c r="BH77" s="79">
        <f t="shared" si="57"/>
        <v>399</v>
      </c>
      <c r="BI77" s="79">
        <f t="shared" si="57"/>
        <v>40985</v>
      </c>
      <c r="BJ77" s="79">
        <f t="shared" si="57"/>
        <v>0</v>
      </c>
      <c r="BK77" s="86">
        <f t="shared" si="51"/>
        <v>54307</v>
      </c>
      <c r="BL77" s="75">
        <f t="shared" si="44"/>
        <v>215496</v>
      </c>
      <c r="BM77" s="76"/>
    </row>
    <row r="78" spans="1:65" s="89" customFormat="1" ht="30">
      <c r="A78" s="80" t="s">
        <v>266</v>
      </c>
      <c r="B78" s="81" t="s">
        <v>267</v>
      </c>
      <c r="C78" s="103">
        <f>SUM(C79:C81)</f>
        <v>0</v>
      </c>
      <c r="D78" s="103">
        <f>SUM(D79:D81)</f>
        <v>0</v>
      </c>
      <c r="E78" s="103">
        <f aca="true" t="shared" si="58" ref="E78:K78">SUM(E79:E81)</f>
        <v>0</v>
      </c>
      <c r="F78" s="103">
        <f t="shared" si="58"/>
        <v>0</v>
      </c>
      <c r="G78" s="103">
        <f t="shared" si="58"/>
        <v>0</v>
      </c>
      <c r="H78" s="103">
        <f t="shared" si="58"/>
        <v>0</v>
      </c>
      <c r="I78" s="103">
        <f t="shared" si="58"/>
        <v>0</v>
      </c>
      <c r="J78" s="103">
        <f t="shared" si="58"/>
        <v>0</v>
      </c>
      <c r="K78" s="103">
        <f t="shared" si="58"/>
        <v>0</v>
      </c>
      <c r="L78" s="103">
        <f>SUM(L79:L81)</f>
        <v>0</v>
      </c>
      <c r="M78" s="103">
        <f>SUM(M79:M81)</f>
        <v>0</v>
      </c>
      <c r="N78" s="83">
        <f t="shared" si="46"/>
        <v>0</v>
      </c>
      <c r="O78" s="103">
        <f>SUM(O79:O81)</f>
        <v>0</v>
      </c>
      <c r="P78" s="103">
        <f aca="true" t="shared" si="59" ref="P78:AA78">SUM(P79:P81)</f>
        <v>0</v>
      </c>
      <c r="Q78" s="103">
        <f t="shared" si="59"/>
        <v>0</v>
      </c>
      <c r="R78" s="103">
        <f t="shared" si="59"/>
        <v>0</v>
      </c>
      <c r="S78" s="103">
        <f t="shared" si="59"/>
        <v>0</v>
      </c>
      <c r="T78" s="84">
        <f t="shared" si="48"/>
        <v>0</v>
      </c>
      <c r="U78" s="103">
        <f t="shared" si="59"/>
        <v>0</v>
      </c>
      <c r="V78" s="103">
        <f t="shared" si="59"/>
        <v>0</v>
      </c>
      <c r="W78" s="103">
        <f t="shared" si="59"/>
        <v>0</v>
      </c>
      <c r="X78" s="103">
        <f t="shared" si="59"/>
        <v>0</v>
      </c>
      <c r="Y78" s="103">
        <f t="shared" si="59"/>
        <v>0</v>
      </c>
      <c r="Z78" s="103">
        <f t="shared" si="59"/>
        <v>0</v>
      </c>
      <c r="AA78" s="103">
        <f t="shared" si="59"/>
        <v>0</v>
      </c>
      <c r="AB78" s="85">
        <f t="shared" si="49"/>
        <v>0</v>
      </c>
      <c r="AC78" s="103">
        <f aca="true" t="shared" si="60" ref="AC78:BJ78">SUM(AC79:AC81)</f>
        <v>0</v>
      </c>
      <c r="AD78" s="103">
        <f t="shared" si="60"/>
        <v>0</v>
      </c>
      <c r="AE78" s="103">
        <f t="shared" si="60"/>
        <v>0</v>
      </c>
      <c r="AF78" s="103">
        <f>SUM(AF79:AF81)</f>
        <v>0</v>
      </c>
      <c r="AG78" s="103">
        <f t="shared" si="60"/>
        <v>0</v>
      </c>
      <c r="AH78" s="103">
        <f t="shared" si="60"/>
        <v>0</v>
      </c>
      <c r="AI78" s="103">
        <f t="shared" si="60"/>
        <v>0</v>
      </c>
      <c r="AJ78" s="103">
        <f t="shared" si="60"/>
        <v>0</v>
      </c>
      <c r="AK78" s="103">
        <f t="shared" si="60"/>
        <v>0</v>
      </c>
      <c r="AL78" s="103">
        <f t="shared" si="60"/>
        <v>0</v>
      </c>
      <c r="AM78" s="103">
        <f t="shared" si="60"/>
        <v>0</v>
      </c>
      <c r="AN78" s="103">
        <f t="shared" si="60"/>
        <v>0</v>
      </c>
      <c r="AO78" s="103">
        <f t="shared" si="60"/>
        <v>0</v>
      </c>
      <c r="AP78" s="103">
        <f t="shared" si="60"/>
        <v>0</v>
      </c>
      <c r="AQ78" s="103">
        <f t="shared" si="60"/>
        <v>0</v>
      </c>
      <c r="AR78" s="103">
        <f t="shared" si="60"/>
        <v>0</v>
      </c>
      <c r="AS78" s="103">
        <f t="shared" si="60"/>
        <v>0</v>
      </c>
      <c r="AT78" s="103">
        <f t="shared" si="60"/>
        <v>0</v>
      </c>
      <c r="AU78" s="103">
        <f t="shared" si="60"/>
        <v>0</v>
      </c>
      <c r="AV78" s="103">
        <f t="shared" si="60"/>
        <v>0</v>
      </c>
      <c r="AW78" s="103">
        <f t="shared" si="60"/>
        <v>0</v>
      </c>
      <c r="AX78" s="103">
        <f t="shared" si="60"/>
        <v>0</v>
      </c>
      <c r="AY78" s="103">
        <f t="shared" si="60"/>
        <v>0</v>
      </c>
      <c r="AZ78" s="103">
        <f t="shared" si="60"/>
        <v>0</v>
      </c>
      <c r="BA78" s="103">
        <f t="shared" si="60"/>
        <v>0</v>
      </c>
      <c r="BB78" s="103">
        <f t="shared" si="60"/>
        <v>0</v>
      </c>
      <c r="BC78" s="103">
        <f t="shared" si="60"/>
        <v>0</v>
      </c>
      <c r="BD78" s="103">
        <f t="shared" si="60"/>
        <v>0</v>
      </c>
      <c r="BE78" s="103">
        <f t="shared" si="60"/>
        <v>0</v>
      </c>
      <c r="BF78" s="103">
        <f t="shared" si="60"/>
        <v>0</v>
      </c>
      <c r="BG78" s="103">
        <f t="shared" si="60"/>
        <v>0</v>
      </c>
      <c r="BH78" s="103">
        <f t="shared" si="60"/>
        <v>0</v>
      </c>
      <c r="BI78" s="103">
        <f t="shared" si="60"/>
        <v>40985</v>
      </c>
      <c r="BJ78" s="103">
        <f t="shared" si="60"/>
        <v>0</v>
      </c>
      <c r="BK78" s="86">
        <f t="shared" si="51"/>
        <v>40985</v>
      </c>
      <c r="BL78" s="87">
        <f t="shared" si="44"/>
        <v>40985</v>
      </c>
      <c r="BM78" s="88"/>
    </row>
    <row r="79" spans="1:65" s="108" customFormat="1" ht="18">
      <c r="A79" s="109" t="s">
        <v>268</v>
      </c>
      <c r="B79" s="110" t="s">
        <v>269</v>
      </c>
      <c r="C79" s="82"/>
      <c r="D79" s="82"/>
      <c r="E79" s="82"/>
      <c r="F79" s="82"/>
      <c r="G79" s="82"/>
      <c r="H79" s="82"/>
      <c r="I79" s="82"/>
      <c r="J79" s="82"/>
      <c r="K79" s="82"/>
      <c r="L79" s="82"/>
      <c r="M79" s="82"/>
      <c r="N79" s="111">
        <f t="shared" si="46"/>
        <v>0</v>
      </c>
      <c r="O79" s="82"/>
      <c r="P79" s="82"/>
      <c r="Q79" s="82"/>
      <c r="R79" s="82"/>
      <c r="S79" s="82"/>
      <c r="T79" s="112">
        <f t="shared" si="48"/>
        <v>0</v>
      </c>
      <c r="U79" s="82"/>
      <c r="V79" s="82"/>
      <c r="W79" s="82"/>
      <c r="X79" s="82"/>
      <c r="Y79" s="82"/>
      <c r="Z79" s="82"/>
      <c r="AA79" s="82"/>
      <c r="AB79" s="113">
        <f t="shared" si="49"/>
        <v>0</v>
      </c>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v>40985</v>
      </c>
      <c r="BJ79" s="82"/>
      <c r="BK79" s="86">
        <f t="shared" si="51"/>
        <v>40985</v>
      </c>
      <c r="BL79" s="114">
        <f t="shared" si="44"/>
        <v>40985</v>
      </c>
      <c r="BM79" s="107"/>
    </row>
    <row r="80" spans="1:65" s="108" customFormat="1" ht="30">
      <c r="A80" s="109" t="s">
        <v>270</v>
      </c>
      <c r="B80" s="110" t="s">
        <v>271</v>
      </c>
      <c r="C80" s="82"/>
      <c r="D80" s="82"/>
      <c r="E80" s="82"/>
      <c r="F80" s="82"/>
      <c r="G80" s="82"/>
      <c r="H80" s="82"/>
      <c r="I80" s="82"/>
      <c r="J80" s="82"/>
      <c r="K80" s="82"/>
      <c r="L80" s="82"/>
      <c r="M80" s="82"/>
      <c r="N80" s="111">
        <f t="shared" si="46"/>
        <v>0</v>
      </c>
      <c r="O80" s="82"/>
      <c r="P80" s="82"/>
      <c r="Q80" s="82"/>
      <c r="R80" s="82"/>
      <c r="S80" s="82"/>
      <c r="T80" s="112">
        <f t="shared" si="48"/>
        <v>0</v>
      </c>
      <c r="U80" s="82"/>
      <c r="V80" s="82"/>
      <c r="W80" s="82"/>
      <c r="X80" s="82"/>
      <c r="Y80" s="82"/>
      <c r="Z80" s="82"/>
      <c r="AA80" s="82"/>
      <c r="AB80" s="113">
        <f t="shared" si="49"/>
        <v>0</v>
      </c>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6">
        <f t="shared" si="51"/>
        <v>0</v>
      </c>
      <c r="BL80" s="114">
        <f t="shared" si="44"/>
        <v>0</v>
      </c>
      <c r="BM80" s="107"/>
    </row>
    <row r="81" spans="1:65" s="108" customFormat="1" ht="18">
      <c r="A81" s="109" t="s">
        <v>272</v>
      </c>
      <c r="B81" s="110" t="s">
        <v>273</v>
      </c>
      <c r="C81" s="82"/>
      <c r="D81" s="82"/>
      <c r="E81" s="82"/>
      <c r="F81" s="82"/>
      <c r="G81" s="82"/>
      <c r="H81" s="82"/>
      <c r="I81" s="82"/>
      <c r="J81" s="82"/>
      <c r="K81" s="82"/>
      <c r="L81" s="82"/>
      <c r="M81" s="82"/>
      <c r="N81" s="111">
        <f t="shared" si="46"/>
        <v>0</v>
      </c>
      <c r="O81" s="82"/>
      <c r="P81" s="82"/>
      <c r="Q81" s="82"/>
      <c r="R81" s="82"/>
      <c r="S81" s="82"/>
      <c r="T81" s="112">
        <f t="shared" si="48"/>
        <v>0</v>
      </c>
      <c r="U81" s="82"/>
      <c r="V81" s="82"/>
      <c r="W81" s="82"/>
      <c r="X81" s="82"/>
      <c r="Y81" s="82"/>
      <c r="Z81" s="82"/>
      <c r="AA81" s="82"/>
      <c r="AB81" s="113">
        <f t="shared" si="49"/>
        <v>0</v>
      </c>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6">
        <f t="shared" si="51"/>
        <v>0</v>
      </c>
      <c r="BL81" s="114">
        <f t="shared" si="44"/>
        <v>0</v>
      </c>
      <c r="BM81" s="107"/>
    </row>
    <row r="82" spans="1:65" s="89" customFormat="1" ht="18">
      <c r="A82" s="80" t="s">
        <v>274</v>
      </c>
      <c r="B82" s="81" t="s">
        <v>275</v>
      </c>
      <c r="C82" s="103">
        <f>SUM(C83:C86)</f>
        <v>0</v>
      </c>
      <c r="D82" s="103">
        <f>SUM(D83:D86)</f>
        <v>0</v>
      </c>
      <c r="E82" s="103">
        <f aca="true" t="shared" si="61" ref="E82:K82">SUM(E83:E86)</f>
        <v>0</v>
      </c>
      <c r="F82" s="103">
        <f t="shared" si="61"/>
        <v>0</v>
      </c>
      <c r="G82" s="103">
        <f t="shared" si="61"/>
        <v>0</v>
      </c>
      <c r="H82" s="103">
        <f t="shared" si="61"/>
        <v>0</v>
      </c>
      <c r="I82" s="103">
        <f t="shared" si="61"/>
        <v>0</v>
      </c>
      <c r="J82" s="103">
        <f t="shared" si="61"/>
        <v>0</v>
      </c>
      <c r="K82" s="103">
        <f t="shared" si="61"/>
        <v>0</v>
      </c>
      <c r="L82" s="103">
        <f>SUM(L83:L86)</f>
        <v>0</v>
      </c>
      <c r="M82" s="103">
        <f>SUM(M83:M86)</f>
        <v>0</v>
      </c>
      <c r="N82" s="83">
        <f t="shared" si="46"/>
        <v>0</v>
      </c>
      <c r="O82" s="103">
        <f>SUM(O83:O86)</f>
        <v>0</v>
      </c>
      <c r="P82" s="103">
        <f aca="true" t="shared" si="62" ref="P82:AA82">SUM(P83:P86)</f>
        <v>0</v>
      </c>
      <c r="Q82" s="103">
        <f t="shared" si="62"/>
        <v>0</v>
      </c>
      <c r="R82" s="103">
        <f t="shared" si="62"/>
        <v>0</v>
      </c>
      <c r="S82" s="103">
        <f t="shared" si="62"/>
        <v>0</v>
      </c>
      <c r="T82" s="84">
        <f t="shared" si="48"/>
        <v>0</v>
      </c>
      <c r="U82" s="103">
        <f t="shared" si="62"/>
        <v>0</v>
      </c>
      <c r="V82" s="103">
        <f t="shared" si="62"/>
        <v>0</v>
      </c>
      <c r="W82" s="103">
        <f t="shared" si="62"/>
        <v>0</v>
      </c>
      <c r="X82" s="103">
        <f t="shared" si="62"/>
        <v>0</v>
      </c>
      <c r="Y82" s="103">
        <f t="shared" si="62"/>
        <v>0</v>
      </c>
      <c r="Z82" s="103">
        <f t="shared" si="62"/>
        <v>0</v>
      </c>
      <c r="AA82" s="103">
        <f t="shared" si="62"/>
        <v>0</v>
      </c>
      <c r="AB82" s="85">
        <f t="shared" si="49"/>
        <v>0</v>
      </c>
      <c r="AC82" s="103">
        <f aca="true" t="shared" si="63" ref="AC82:BJ82">SUM(AC83:AC86)</f>
        <v>0</v>
      </c>
      <c r="AD82" s="103">
        <f t="shared" si="63"/>
        <v>0</v>
      </c>
      <c r="AE82" s="103">
        <f t="shared" si="63"/>
        <v>0</v>
      </c>
      <c r="AF82" s="103">
        <f>SUM(AF83:AF86)</f>
        <v>0</v>
      </c>
      <c r="AG82" s="103">
        <f t="shared" si="63"/>
        <v>0</v>
      </c>
      <c r="AH82" s="103">
        <f t="shared" si="63"/>
        <v>0</v>
      </c>
      <c r="AI82" s="103">
        <f t="shared" si="63"/>
        <v>0</v>
      </c>
      <c r="AJ82" s="103">
        <f t="shared" si="63"/>
        <v>0</v>
      </c>
      <c r="AK82" s="103">
        <f t="shared" si="63"/>
        <v>0</v>
      </c>
      <c r="AL82" s="103">
        <f t="shared" si="63"/>
        <v>0</v>
      </c>
      <c r="AM82" s="103">
        <f t="shared" si="63"/>
        <v>0</v>
      </c>
      <c r="AN82" s="103">
        <f t="shared" si="63"/>
        <v>0</v>
      </c>
      <c r="AO82" s="103">
        <f t="shared" si="63"/>
        <v>0</v>
      </c>
      <c r="AP82" s="103">
        <f t="shared" si="63"/>
        <v>0</v>
      </c>
      <c r="AQ82" s="103">
        <f t="shared" si="63"/>
        <v>0</v>
      </c>
      <c r="AR82" s="103">
        <f t="shared" si="63"/>
        <v>0</v>
      </c>
      <c r="AS82" s="103">
        <f t="shared" si="63"/>
        <v>0</v>
      </c>
      <c r="AT82" s="103">
        <f t="shared" si="63"/>
        <v>0</v>
      </c>
      <c r="AU82" s="103">
        <f t="shared" si="63"/>
        <v>0</v>
      </c>
      <c r="AV82" s="103">
        <f t="shared" si="63"/>
        <v>0</v>
      </c>
      <c r="AW82" s="103">
        <f t="shared" si="63"/>
        <v>0</v>
      </c>
      <c r="AX82" s="103">
        <f t="shared" si="63"/>
        <v>0</v>
      </c>
      <c r="AY82" s="103">
        <f t="shared" si="63"/>
        <v>0</v>
      </c>
      <c r="AZ82" s="103">
        <f t="shared" si="63"/>
        <v>0</v>
      </c>
      <c r="BA82" s="103">
        <f t="shared" si="63"/>
        <v>0</v>
      </c>
      <c r="BB82" s="103">
        <f t="shared" si="63"/>
        <v>0</v>
      </c>
      <c r="BC82" s="103">
        <f t="shared" si="63"/>
        <v>0</v>
      </c>
      <c r="BD82" s="103">
        <f t="shared" si="63"/>
        <v>0</v>
      </c>
      <c r="BE82" s="103">
        <f t="shared" si="63"/>
        <v>0</v>
      </c>
      <c r="BF82" s="103">
        <f t="shared" si="63"/>
        <v>0</v>
      </c>
      <c r="BG82" s="103">
        <f t="shared" si="63"/>
        <v>0</v>
      </c>
      <c r="BH82" s="103">
        <f t="shared" si="63"/>
        <v>0</v>
      </c>
      <c r="BI82" s="103">
        <f t="shared" si="63"/>
        <v>0</v>
      </c>
      <c r="BJ82" s="103">
        <f t="shared" si="63"/>
        <v>0</v>
      </c>
      <c r="BK82" s="86">
        <f t="shared" si="51"/>
        <v>0</v>
      </c>
      <c r="BL82" s="87">
        <f t="shared" si="44"/>
        <v>0</v>
      </c>
      <c r="BM82" s="88"/>
    </row>
    <row r="83" spans="1:65" s="108" customFormat="1" ht="30">
      <c r="A83" s="109" t="s">
        <v>276</v>
      </c>
      <c r="B83" s="110" t="s">
        <v>277</v>
      </c>
      <c r="C83" s="82"/>
      <c r="D83" s="82"/>
      <c r="E83" s="82"/>
      <c r="F83" s="82"/>
      <c r="G83" s="82"/>
      <c r="H83" s="82"/>
      <c r="I83" s="82"/>
      <c r="J83" s="82"/>
      <c r="K83" s="82"/>
      <c r="L83" s="82"/>
      <c r="M83" s="82"/>
      <c r="N83" s="111">
        <f t="shared" si="46"/>
        <v>0</v>
      </c>
      <c r="O83" s="82"/>
      <c r="P83" s="82"/>
      <c r="Q83" s="82"/>
      <c r="R83" s="82"/>
      <c r="S83" s="82"/>
      <c r="T83" s="112">
        <f t="shared" si="48"/>
        <v>0</v>
      </c>
      <c r="U83" s="82"/>
      <c r="V83" s="82"/>
      <c r="W83" s="82"/>
      <c r="X83" s="82"/>
      <c r="Y83" s="82"/>
      <c r="Z83" s="82"/>
      <c r="AA83" s="82"/>
      <c r="AB83" s="113">
        <f t="shared" si="49"/>
        <v>0</v>
      </c>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6">
        <f t="shared" si="51"/>
        <v>0</v>
      </c>
      <c r="BL83" s="114">
        <f t="shared" si="44"/>
        <v>0</v>
      </c>
      <c r="BM83" s="107"/>
    </row>
    <row r="84" spans="1:65" s="108" customFormat="1" ht="30">
      <c r="A84" s="109" t="s">
        <v>278</v>
      </c>
      <c r="B84" s="110" t="s">
        <v>279</v>
      </c>
      <c r="C84" s="82"/>
      <c r="D84" s="82"/>
      <c r="E84" s="82"/>
      <c r="F84" s="82"/>
      <c r="G84" s="82"/>
      <c r="H84" s="82"/>
      <c r="I84" s="82"/>
      <c r="J84" s="82"/>
      <c r="K84" s="82"/>
      <c r="L84" s="82"/>
      <c r="M84" s="82"/>
      <c r="N84" s="111">
        <f t="shared" si="46"/>
        <v>0</v>
      </c>
      <c r="O84" s="82"/>
      <c r="P84" s="82"/>
      <c r="Q84" s="82"/>
      <c r="R84" s="82"/>
      <c r="S84" s="82"/>
      <c r="T84" s="112">
        <f t="shared" si="48"/>
        <v>0</v>
      </c>
      <c r="U84" s="82"/>
      <c r="V84" s="82"/>
      <c r="W84" s="82"/>
      <c r="X84" s="82"/>
      <c r="Y84" s="82"/>
      <c r="Z84" s="82"/>
      <c r="AA84" s="82"/>
      <c r="AB84" s="113">
        <f t="shared" si="49"/>
        <v>0</v>
      </c>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6">
        <f t="shared" si="51"/>
        <v>0</v>
      </c>
      <c r="BL84" s="114">
        <f t="shared" si="44"/>
        <v>0</v>
      </c>
      <c r="BM84" s="107"/>
    </row>
    <row r="85" spans="1:65" s="108" customFormat="1" ht="30">
      <c r="A85" s="109" t="s">
        <v>280</v>
      </c>
      <c r="B85" s="110" t="s">
        <v>281</v>
      </c>
      <c r="C85" s="82"/>
      <c r="D85" s="82"/>
      <c r="E85" s="82"/>
      <c r="F85" s="82"/>
      <c r="G85" s="82"/>
      <c r="H85" s="82"/>
      <c r="I85" s="82"/>
      <c r="J85" s="82"/>
      <c r="K85" s="82"/>
      <c r="L85" s="82"/>
      <c r="M85" s="82"/>
      <c r="N85" s="111">
        <f t="shared" si="46"/>
        <v>0</v>
      </c>
      <c r="O85" s="82"/>
      <c r="P85" s="82"/>
      <c r="Q85" s="82"/>
      <c r="R85" s="82"/>
      <c r="S85" s="82"/>
      <c r="T85" s="112">
        <f t="shared" si="48"/>
        <v>0</v>
      </c>
      <c r="U85" s="82"/>
      <c r="V85" s="82"/>
      <c r="W85" s="82"/>
      <c r="X85" s="82"/>
      <c r="Y85" s="82"/>
      <c r="Z85" s="82"/>
      <c r="AA85" s="82"/>
      <c r="AB85" s="113">
        <f t="shared" si="49"/>
        <v>0</v>
      </c>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6">
        <f t="shared" si="51"/>
        <v>0</v>
      </c>
      <c r="BL85" s="114">
        <f t="shared" si="44"/>
        <v>0</v>
      </c>
      <c r="BM85" s="107"/>
    </row>
    <row r="86" spans="1:65" s="108" customFormat="1" ht="30">
      <c r="A86" s="109" t="s">
        <v>282</v>
      </c>
      <c r="B86" s="110" t="s">
        <v>283</v>
      </c>
      <c r="C86" s="82"/>
      <c r="D86" s="82"/>
      <c r="E86" s="82"/>
      <c r="F86" s="82"/>
      <c r="G86" s="82"/>
      <c r="H86" s="82"/>
      <c r="I86" s="82"/>
      <c r="J86" s="82"/>
      <c r="K86" s="82"/>
      <c r="L86" s="82"/>
      <c r="M86" s="82"/>
      <c r="N86" s="111">
        <f t="shared" si="46"/>
        <v>0</v>
      </c>
      <c r="O86" s="82"/>
      <c r="P86" s="82"/>
      <c r="Q86" s="82"/>
      <c r="R86" s="82"/>
      <c r="S86" s="82"/>
      <c r="T86" s="112">
        <f t="shared" si="48"/>
        <v>0</v>
      </c>
      <c r="U86" s="82"/>
      <c r="V86" s="82"/>
      <c r="W86" s="82"/>
      <c r="X86" s="82"/>
      <c r="Y86" s="82"/>
      <c r="Z86" s="82"/>
      <c r="AA86" s="82"/>
      <c r="AB86" s="113">
        <f t="shared" si="49"/>
        <v>0</v>
      </c>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6">
        <f t="shared" si="51"/>
        <v>0</v>
      </c>
      <c r="BL86" s="114">
        <f t="shared" si="44"/>
        <v>0</v>
      </c>
      <c r="BM86" s="107"/>
    </row>
    <row r="87" spans="1:65" s="89" customFormat="1" ht="18">
      <c r="A87" s="80" t="s">
        <v>284</v>
      </c>
      <c r="B87" s="81" t="s">
        <v>285</v>
      </c>
      <c r="C87" s="105">
        <f>C88+C93</f>
        <v>0</v>
      </c>
      <c r="D87" s="105">
        <f aca="true" t="shared" si="64" ref="D87:O87">D88+D93</f>
        <v>0</v>
      </c>
      <c r="E87" s="105">
        <f t="shared" si="64"/>
        <v>0</v>
      </c>
      <c r="F87" s="105">
        <f t="shared" si="64"/>
        <v>0</v>
      </c>
      <c r="G87" s="105">
        <f t="shared" si="64"/>
        <v>0</v>
      </c>
      <c r="H87" s="105">
        <f t="shared" si="64"/>
        <v>0</v>
      </c>
      <c r="I87" s="105">
        <f t="shared" si="64"/>
        <v>0</v>
      </c>
      <c r="J87" s="105">
        <f t="shared" si="64"/>
        <v>0</v>
      </c>
      <c r="K87" s="105">
        <f t="shared" si="64"/>
        <v>0</v>
      </c>
      <c r="L87" s="105">
        <f t="shared" si="64"/>
        <v>0</v>
      </c>
      <c r="M87" s="105">
        <f t="shared" si="64"/>
        <v>0</v>
      </c>
      <c r="N87" s="83">
        <f t="shared" si="46"/>
        <v>0</v>
      </c>
      <c r="O87" s="105">
        <f t="shared" si="64"/>
        <v>0</v>
      </c>
      <c r="P87" s="105">
        <f>P88+P93</f>
        <v>0</v>
      </c>
      <c r="Q87" s="105">
        <f>Q88+Q93</f>
        <v>0</v>
      </c>
      <c r="R87" s="105">
        <f>R88+R93</f>
        <v>0</v>
      </c>
      <c r="S87" s="105">
        <f>S88+S93</f>
        <v>0</v>
      </c>
      <c r="T87" s="84">
        <f t="shared" si="48"/>
        <v>0</v>
      </c>
      <c r="U87" s="105">
        <f aca="true" t="shared" si="65" ref="U87:AA87">U88+U93</f>
        <v>0</v>
      </c>
      <c r="V87" s="105">
        <f t="shared" si="65"/>
        <v>0</v>
      </c>
      <c r="W87" s="105">
        <f t="shared" si="65"/>
        <v>0</v>
      </c>
      <c r="X87" s="105">
        <f t="shared" si="65"/>
        <v>0</v>
      </c>
      <c r="Y87" s="105">
        <f t="shared" si="65"/>
        <v>0</v>
      </c>
      <c r="Z87" s="105">
        <f t="shared" si="65"/>
        <v>0</v>
      </c>
      <c r="AA87" s="105">
        <f t="shared" si="65"/>
        <v>0</v>
      </c>
      <c r="AB87" s="85">
        <f t="shared" si="49"/>
        <v>0</v>
      </c>
      <c r="AC87" s="105">
        <f aca="true" t="shared" si="66" ref="AC87:BJ87">AC88+AC93</f>
        <v>10000</v>
      </c>
      <c r="AD87" s="105">
        <f t="shared" si="66"/>
        <v>0</v>
      </c>
      <c r="AE87" s="105">
        <f t="shared" si="66"/>
        <v>0</v>
      </c>
      <c r="AF87" s="105">
        <f t="shared" si="66"/>
        <v>0</v>
      </c>
      <c r="AG87" s="105">
        <f t="shared" si="66"/>
        <v>0</v>
      </c>
      <c r="AH87" s="105">
        <f t="shared" si="66"/>
        <v>2923</v>
      </c>
      <c r="AI87" s="105">
        <f t="shared" si="66"/>
        <v>0</v>
      </c>
      <c r="AJ87" s="105">
        <f t="shared" si="66"/>
        <v>0</v>
      </c>
      <c r="AK87" s="105">
        <f t="shared" si="66"/>
        <v>0</v>
      </c>
      <c r="AL87" s="105">
        <f t="shared" si="66"/>
        <v>0</v>
      </c>
      <c r="AM87" s="105">
        <f t="shared" si="66"/>
        <v>0</v>
      </c>
      <c r="AN87" s="105">
        <f t="shared" si="66"/>
        <v>0</v>
      </c>
      <c r="AO87" s="105">
        <f t="shared" si="66"/>
        <v>0</v>
      </c>
      <c r="AP87" s="105">
        <f t="shared" si="66"/>
        <v>0</v>
      </c>
      <c r="AQ87" s="105">
        <f t="shared" si="66"/>
        <v>0</v>
      </c>
      <c r="AR87" s="105">
        <f t="shared" si="66"/>
        <v>0</v>
      </c>
      <c r="AS87" s="105">
        <f t="shared" si="66"/>
        <v>0</v>
      </c>
      <c r="AT87" s="105">
        <f t="shared" si="66"/>
        <v>0</v>
      </c>
      <c r="AU87" s="105">
        <f t="shared" si="66"/>
        <v>0</v>
      </c>
      <c r="AV87" s="105">
        <f t="shared" si="66"/>
        <v>0</v>
      </c>
      <c r="AW87" s="105">
        <f t="shared" si="66"/>
        <v>0</v>
      </c>
      <c r="AX87" s="105">
        <f t="shared" si="66"/>
        <v>0</v>
      </c>
      <c r="AY87" s="105">
        <f t="shared" si="66"/>
        <v>0</v>
      </c>
      <c r="AZ87" s="105">
        <f t="shared" si="66"/>
        <v>0</v>
      </c>
      <c r="BA87" s="105">
        <f t="shared" si="66"/>
        <v>0</v>
      </c>
      <c r="BB87" s="105">
        <f t="shared" si="66"/>
        <v>0</v>
      </c>
      <c r="BC87" s="105">
        <f t="shared" si="66"/>
        <v>0</v>
      </c>
      <c r="BD87" s="105">
        <f t="shared" si="66"/>
        <v>0</v>
      </c>
      <c r="BE87" s="105">
        <f t="shared" si="66"/>
        <v>0</v>
      </c>
      <c r="BF87" s="105">
        <f t="shared" si="66"/>
        <v>0</v>
      </c>
      <c r="BG87" s="105">
        <f t="shared" si="66"/>
        <v>0</v>
      </c>
      <c r="BH87" s="105">
        <f t="shared" si="66"/>
        <v>399</v>
      </c>
      <c r="BI87" s="105">
        <f t="shared" si="66"/>
        <v>0</v>
      </c>
      <c r="BJ87" s="105">
        <f t="shared" si="66"/>
        <v>0</v>
      </c>
      <c r="BK87" s="86">
        <f t="shared" si="51"/>
        <v>13322</v>
      </c>
      <c r="BL87" s="87">
        <f t="shared" si="44"/>
        <v>13322</v>
      </c>
      <c r="BM87" s="88"/>
    </row>
    <row r="88" spans="1:65" s="108" customFormat="1" ht="30">
      <c r="A88" s="109" t="s">
        <v>286</v>
      </c>
      <c r="B88" s="110" t="s">
        <v>287</v>
      </c>
      <c r="C88" s="115">
        <f>SUM(C89:C92)</f>
        <v>0</v>
      </c>
      <c r="D88" s="115">
        <f aca="true" t="shared" si="67" ref="D88:O88">SUM(D89:D92)</f>
        <v>0</v>
      </c>
      <c r="E88" s="115">
        <f t="shared" si="67"/>
        <v>0</v>
      </c>
      <c r="F88" s="115">
        <f t="shared" si="67"/>
        <v>0</v>
      </c>
      <c r="G88" s="115">
        <f t="shared" si="67"/>
        <v>0</v>
      </c>
      <c r="H88" s="115">
        <f t="shared" si="67"/>
        <v>0</v>
      </c>
      <c r="I88" s="115">
        <f t="shared" si="67"/>
        <v>0</v>
      </c>
      <c r="J88" s="115">
        <f t="shared" si="67"/>
        <v>0</v>
      </c>
      <c r="K88" s="115">
        <f t="shared" si="67"/>
        <v>0</v>
      </c>
      <c r="L88" s="115">
        <f t="shared" si="67"/>
        <v>0</v>
      </c>
      <c r="M88" s="115">
        <f t="shared" si="67"/>
        <v>0</v>
      </c>
      <c r="N88" s="111">
        <f t="shared" si="46"/>
        <v>0</v>
      </c>
      <c r="O88" s="115">
        <f t="shared" si="67"/>
        <v>0</v>
      </c>
      <c r="P88" s="115">
        <f>SUM(P89:P92)</f>
        <v>0</v>
      </c>
      <c r="Q88" s="115">
        <f>SUM(Q89:Q92)</f>
        <v>0</v>
      </c>
      <c r="R88" s="115">
        <f>SUM(R89:R92)</f>
        <v>0</v>
      </c>
      <c r="S88" s="115">
        <f>SUM(S89:S92)</f>
        <v>0</v>
      </c>
      <c r="T88" s="112">
        <f t="shared" si="48"/>
        <v>0</v>
      </c>
      <c r="U88" s="115">
        <f aca="true" t="shared" si="68" ref="U88:AA88">SUM(U89:U92)</f>
        <v>0</v>
      </c>
      <c r="V88" s="115">
        <f t="shared" si="68"/>
        <v>0</v>
      </c>
      <c r="W88" s="115">
        <f t="shared" si="68"/>
        <v>0</v>
      </c>
      <c r="X88" s="115">
        <f t="shared" si="68"/>
        <v>0</v>
      </c>
      <c r="Y88" s="115">
        <f t="shared" si="68"/>
        <v>0</v>
      </c>
      <c r="Z88" s="115">
        <f t="shared" si="68"/>
        <v>0</v>
      </c>
      <c r="AA88" s="115">
        <f t="shared" si="68"/>
        <v>0</v>
      </c>
      <c r="AB88" s="113">
        <f t="shared" si="49"/>
        <v>0</v>
      </c>
      <c r="AC88" s="115">
        <f aca="true" t="shared" si="69" ref="AC88:BJ88">SUM(AC89:AC92)</f>
        <v>10000</v>
      </c>
      <c r="AD88" s="115">
        <f t="shared" si="69"/>
        <v>0</v>
      </c>
      <c r="AE88" s="115">
        <f t="shared" si="69"/>
        <v>0</v>
      </c>
      <c r="AF88" s="115">
        <f t="shared" si="69"/>
        <v>0</v>
      </c>
      <c r="AG88" s="115">
        <f t="shared" si="69"/>
        <v>0</v>
      </c>
      <c r="AH88" s="115">
        <f t="shared" si="69"/>
        <v>2923</v>
      </c>
      <c r="AI88" s="115">
        <f t="shared" si="69"/>
        <v>0</v>
      </c>
      <c r="AJ88" s="115">
        <f t="shared" si="69"/>
        <v>0</v>
      </c>
      <c r="AK88" s="115">
        <f t="shared" si="69"/>
        <v>0</v>
      </c>
      <c r="AL88" s="115">
        <f t="shared" si="69"/>
        <v>0</v>
      </c>
      <c r="AM88" s="115">
        <f t="shared" si="69"/>
        <v>0</v>
      </c>
      <c r="AN88" s="115">
        <f t="shared" si="69"/>
        <v>0</v>
      </c>
      <c r="AO88" s="115">
        <f t="shared" si="69"/>
        <v>0</v>
      </c>
      <c r="AP88" s="115">
        <f t="shared" si="69"/>
        <v>0</v>
      </c>
      <c r="AQ88" s="115">
        <f t="shared" si="69"/>
        <v>0</v>
      </c>
      <c r="AR88" s="115">
        <f t="shared" si="69"/>
        <v>0</v>
      </c>
      <c r="AS88" s="115">
        <f t="shared" si="69"/>
        <v>0</v>
      </c>
      <c r="AT88" s="115">
        <f t="shared" si="69"/>
        <v>0</v>
      </c>
      <c r="AU88" s="115">
        <f t="shared" si="69"/>
        <v>0</v>
      </c>
      <c r="AV88" s="115">
        <f t="shared" si="69"/>
        <v>0</v>
      </c>
      <c r="AW88" s="115">
        <f t="shared" si="69"/>
        <v>0</v>
      </c>
      <c r="AX88" s="115">
        <f t="shared" si="69"/>
        <v>0</v>
      </c>
      <c r="AY88" s="115">
        <f t="shared" si="69"/>
        <v>0</v>
      </c>
      <c r="AZ88" s="115">
        <f t="shared" si="69"/>
        <v>0</v>
      </c>
      <c r="BA88" s="115">
        <f t="shared" si="69"/>
        <v>0</v>
      </c>
      <c r="BB88" s="115">
        <f t="shared" si="69"/>
        <v>0</v>
      </c>
      <c r="BC88" s="115">
        <f t="shared" si="69"/>
        <v>0</v>
      </c>
      <c r="BD88" s="115">
        <f t="shared" si="69"/>
        <v>0</v>
      </c>
      <c r="BE88" s="115">
        <f t="shared" si="69"/>
        <v>0</v>
      </c>
      <c r="BF88" s="115">
        <f t="shared" si="69"/>
        <v>0</v>
      </c>
      <c r="BG88" s="115">
        <f t="shared" si="69"/>
        <v>0</v>
      </c>
      <c r="BH88" s="115">
        <f t="shared" si="69"/>
        <v>399</v>
      </c>
      <c r="BI88" s="115">
        <f t="shared" si="69"/>
        <v>0</v>
      </c>
      <c r="BJ88" s="115">
        <f t="shared" si="69"/>
        <v>0</v>
      </c>
      <c r="BK88" s="86">
        <f t="shared" si="51"/>
        <v>13322</v>
      </c>
      <c r="BL88" s="114">
        <f t="shared" si="44"/>
        <v>13322</v>
      </c>
      <c r="BM88" s="107"/>
    </row>
    <row r="89" spans="1:65" s="108" customFormat="1" ht="33" customHeight="1">
      <c r="A89" s="109"/>
      <c r="B89" s="116" t="s">
        <v>288</v>
      </c>
      <c r="C89" s="82"/>
      <c r="D89" s="82"/>
      <c r="E89" s="82"/>
      <c r="F89" s="82"/>
      <c r="G89" s="82"/>
      <c r="H89" s="82"/>
      <c r="I89" s="82"/>
      <c r="J89" s="82"/>
      <c r="K89" s="82"/>
      <c r="L89" s="82"/>
      <c r="M89" s="82"/>
      <c r="N89" s="111"/>
      <c r="O89" s="82"/>
      <c r="P89" s="82"/>
      <c r="Q89" s="82"/>
      <c r="R89" s="82"/>
      <c r="S89" s="82"/>
      <c r="T89" s="112"/>
      <c r="U89" s="82"/>
      <c r="V89" s="82"/>
      <c r="W89" s="82"/>
      <c r="X89" s="82"/>
      <c r="Y89" s="82"/>
      <c r="Z89" s="82"/>
      <c r="AA89" s="82"/>
      <c r="AB89" s="113"/>
      <c r="AC89" s="82">
        <v>10000</v>
      </c>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6">
        <f t="shared" si="51"/>
        <v>10000</v>
      </c>
      <c r="BL89" s="87">
        <f t="shared" si="44"/>
        <v>10000</v>
      </c>
      <c r="BM89" s="107"/>
    </row>
    <row r="90" spans="1:65" s="108" customFormat="1" ht="28.5">
      <c r="A90" s="109"/>
      <c r="B90" s="116" t="s">
        <v>289</v>
      </c>
      <c r="C90" s="82"/>
      <c r="D90" s="82"/>
      <c r="E90" s="82"/>
      <c r="F90" s="82"/>
      <c r="G90" s="82"/>
      <c r="H90" s="82"/>
      <c r="I90" s="82"/>
      <c r="J90" s="82"/>
      <c r="K90" s="82"/>
      <c r="L90" s="82"/>
      <c r="M90" s="82"/>
      <c r="N90" s="111"/>
      <c r="O90" s="82"/>
      <c r="P90" s="82"/>
      <c r="Q90" s="82"/>
      <c r="R90" s="82"/>
      <c r="S90" s="82"/>
      <c r="T90" s="112"/>
      <c r="U90" s="82"/>
      <c r="V90" s="82"/>
      <c r="W90" s="82"/>
      <c r="X90" s="82"/>
      <c r="Y90" s="82"/>
      <c r="Z90" s="82"/>
      <c r="AA90" s="82"/>
      <c r="AB90" s="113"/>
      <c r="AC90" s="82"/>
      <c r="AD90" s="82"/>
      <c r="AE90" s="82"/>
      <c r="AF90" s="82"/>
      <c r="AG90" s="82"/>
      <c r="AH90" s="82">
        <v>2923</v>
      </c>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v>399</v>
      </c>
      <c r="BI90" s="82"/>
      <c r="BJ90" s="82"/>
      <c r="BK90" s="86">
        <f t="shared" si="51"/>
        <v>3322</v>
      </c>
      <c r="BL90" s="87">
        <f t="shared" si="44"/>
        <v>3322</v>
      </c>
      <c r="BM90" s="107"/>
    </row>
    <row r="91" spans="1:65" s="108" customFormat="1" ht="28.5">
      <c r="A91" s="109"/>
      <c r="B91" s="116" t="s">
        <v>290</v>
      </c>
      <c r="C91" s="82"/>
      <c r="D91" s="82"/>
      <c r="E91" s="82"/>
      <c r="F91" s="82"/>
      <c r="G91" s="82"/>
      <c r="H91" s="82"/>
      <c r="I91" s="82"/>
      <c r="J91" s="82"/>
      <c r="K91" s="82"/>
      <c r="L91" s="82"/>
      <c r="M91" s="82"/>
      <c r="N91" s="111"/>
      <c r="O91" s="82"/>
      <c r="P91" s="82"/>
      <c r="Q91" s="82"/>
      <c r="R91" s="82"/>
      <c r="S91" s="82"/>
      <c r="T91" s="112"/>
      <c r="U91" s="82"/>
      <c r="V91" s="82"/>
      <c r="W91" s="82"/>
      <c r="X91" s="82"/>
      <c r="Y91" s="82"/>
      <c r="Z91" s="82"/>
      <c r="AA91" s="82"/>
      <c r="AB91" s="113"/>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6">
        <f t="shared" si="51"/>
        <v>0</v>
      </c>
      <c r="BL91" s="87">
        <f t="shared" si="44"/>
        <v>0</v>
      </c>
      <c r="BM91" s="107"/>
    </row>
    <row r="92" spans="1:65" s="108" customFormat="1" ht="28.5">
      <c r="A92" s="109"/>
      <c r="B92" s="116" t="s">
        <v>291</v>
      </c>
      <c r="C92" s="82"/>
      <c r="D92" s="82"/>
      <c r="E92" s="82"/>
      <c r="F92" s="82"/>
      <c r="G92" s="82"/>
      <c r="H92" s="82"/>
      <c r="I92" s="82"/>
      <c r="J92" s="82"/>
      <c r="K92" s="82"/>
      <c r="L92" s="82"/>
      <c r="M92" s="82"/>
      <c r="N92" s="111"/>
      <c r="O92" s="82"/>
      <c r="P92" s="82"/>
      <c r="Q92" s="82"/>
      <c r="R92" s="82"/>
      <c r="S92" s="82"/>
      <c r="T92" s="112"/>
      <c r="U92" s="82"/>
      <c r="V92" s="82"/>
      <c r="W92" s="82"/>
      <c r="X92" s="82"/>
      <c r="Y92" s="82"/>
      <c r="Z92" s="82"/>
      <c r="AA92" s="82"/>
      <c r="AB92" s="113"/>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6">
        <f t="shared" si="51"/>
        <v>0</v>
      </c>
      <c r="BL92" s="87">
        <f t="shared" si="44"/>
        <v>0</v>
      </c>
      <c r="BM92" s="107"/>
    </row>
    <row r="93" spans="1:65" s="108" customFormat="1" ht="30">
      <c r="A93" s="109" t="s">
        <v>292</v>
      </c>
      <c r="B93" s="110" t="s">
        <v>293</v>
      </c>
      <c r="C93" s="82"/>
      <c r="D93" s="82"/>
      <c r="E93" s="82"/>
      <c r="F93" s="82"/>
      <c r="G93" s="82"/>
      <c r="H93" s="82"/>
      <c r="I93" s="82"/>
      <c r="J93" s="82"/>
      <c r="K93" s="82"/>
      <c r="L93" s="82"/>
      <c r="M93" s="82"/>
      <c r="N93" s="111">
        <f t="shared" si="46"/>
        <v>0</v>
      </c>
      <c r="O93" s="82"/>
      <c r="P93" s="82"/>
      <c r="Q93" s="82"/>
      <c r="R93" s="82"/>
      <c r="S93" s="82"/>
      <c r="T93" s="112">
        <f t="shared" si="48"/>
        <v>0</v>
      </c>
      <c r="U93" s="82"/>
      <c r="V93" s="82"/>
      <c r="W93" s="82"/>
      <c r="X93" s="82"/>
      <c r="Y93" s="82"/>
      <c r="Z93" s="82"/>
      <c r="AA93" s="82"/>
      <c r="AB93" s="113">
        <f t="shared" si="49"/>
        <v>0</v>
      </c>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6">
        <f t="shared" si="51"/>
        <v>0</v>
      </c>
      <c r="BL93" s="114">
        <f t="shared" si="44"/>
        <v>0</v>
      </c>
      <c r="BM93" s="107"/>
    </row>
    <row r="94" spans="1:65" s="89" customFormat="1" ht="18">
      <c r="A94" s="80" t="s">
        <v>294</v>
      </c>
      <c r="B94" s="81" t="s">
        <v>295</v>
      </c>
      <c r="C94" s="103"/>
      <c r="D94" s="103"/>
      <c r="E94" s="103"/>
      <c r="F94" s="103"/>
      <c r="G94" s="103"/>
      <c r="H94" s="103"/>
      <c r="I94" s="103"/>
      <c r="J94" s="103"/>
      <c r="K94" s="103"/>
      <c r="L94" s="103"/>
      <c r="M94" s="103"/>
      <c r="N94" s="83">
        <f t="shared" si="46"/>
        <v>0</v>
      </c>
      <c r="O94" s="103"/>
      <c r="P94" s="103"/>
      <c r="Q94" s="103"/>
      <c r="R94" s="103"/>
      <c r="S94" s="103"/>
      <c r="T94" s="84">
        <f t="shared" si="48"/>
        <v>0</v>
      </c>
      <c r="U94" s="103"/>
      <c r="V94" s="103"/>
      <c r="W94" s="103"/>
      <c r="X94" s="103"/>
      <c r="Y94" s="103"/>
      <c r="Z94" s="103"/>
      <c r="AA94" s="103"/>
      <c r="AB94" s="85">
        <f t="shared" si="49"/>
        <v>0</v>
      </c>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86">
        <f t="shared" si="51"/>
        <v>0</v>
      </c>
      <c r="BL94" s="87">
        <f t="shared" si="44"/>
        <v>0</v>
      </c>
      <c r="BM94" s="88"/>
    </row>
    <row r="95" spans="1:65" s="89" customFormat="1" ht="30">
      <c r="A95" s="80" t="s">
        <v>296</v>
      </c>
      <c r="B95" s="81" t="s">
        <v>297</v>
      </c>
      <c r="C95" s="103"/>
      <c r="D95" s="103"/>
      <c r="E95" s="103"/>
      <c r="F95" s="103"/>
      <c r="G95" s="103"/>
      <c r="H95" s="103"/>
      <c r="I95" s="103"/>
      <c r="J95" s="103"/>
      <c r="K95" s="103"/>
      <c r="L95" s="103"/>
      <c r="M95" s="103"/>
      <c r="N95" s="83">
        <f t="shared" si="46"/>
        <v>0</v>
      </c>
      <c r="O95" s="103"/>
      <c r="P95" s="103"/>
      <c r="Q95" s="103"/>
      <c r="R95" s="103"/>
      <c r="S95" s="103"/>
      <c r="T95" s="84">
        <f t="shared" si="48"/>
        <v>0</v>
      </c>
      <c r="U95" s="103"/>
      <c r="V95" s="103"/>
      <c r="W95" s="103"/>
      <c r="X95" s="103"/>
      <c r="Y95" s="103"/>
      <c r="Z95" s="103"/>
      <c r="AA95" s="103"/>
      <c r="AB95" s="85">
        <f t="shared" si="49"/>
        <v>0</v>
      </c>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86">
        <f t="shared" si="51"/>
        <v>0</v>
      </c>
      <c r="BL95" s="87">
        <f t="shared" si="44"/>
        <v>0</v>
      </c>
      <c r="BM95" s="88"/>
    </row>
    <row r="96" spans="1:65" s="89" customFormat="1" ht="18">
      <c r="A96" s="80" t="s">
        <v>298</v>
      </c>
      <c r="B96" s="81" t="s">
        <v>299</v>
      </c>
      <c r="C96" s="103"/>
      <c r="D96" s="103"/>
      <c r="E96" s="103">
        <v>9851</v>
      </c>
      <c r="F96" s="103"/>
      <c r="G96" s="103"/>
      <c r="H96" s="103"/>
      <c r="I96" s="103"/>
      <c r="J96" s="103"/>
      <c r="K96" s="103"/>
      <c r="L96" s="103"/>
      <c r="M96" s="103"/>
      <c r="N96" s="83">
        <f t="shared" si="46"/>
        <v>9851</v>
      </c>
      <c r="O96" s="103">
        <v>70549</v>
      </c>
      <c r="P96" s="103"/>
      <c r="Q96" s="103"/>
      <c r="R96" s="103"/>
      <c r="S96" s="103"/>
      <c r="T96" s="84">
        <f t="shared" si="48"/>
        <v>70549</v>
      </c>
      <c r="U96" s="103"/>
      <c r="V96" s="103"/>
      <c r="W96" s="103">
        <v>80789</v>
      </c>
      <c r="X96" s="103"/>
      <c r="Y96" s="103"/>
      <c r="Z96" s="103"/>
      <c r="AA96" s="103"/>
      <c r="AB96" s="85">
        <f t="shared" si="49"/>
        <v>80789</v>
      </c>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86">
        <f t="shared" si="51"/>
        <v>0</v>
      </c>
      <c r="BL96" s="87">
        <f t="shared" si="44"/>
        <v>161189</v>
      </c>
      <c r="BM96" s="88"/>
    </row>
    <row r="97" spans="1:65" s="89" customFormat="1" ht="18">
      <c r="A97" s="80" t="s">
        <v>300</v>
      </c>
      <c r="B97" s="81" t="s">
        <v>301</v>
      </c>
      <c r="C97" s="103"/>
      <c r="D97" s="103"/>
      <c r="E97" s="103"/>
      <c r="F97" s="103"/>
      <c r="G97" s="103"/>
      <c r="H97" s="103"/>
      <c r="I97" s="103"/>
      <c r="J97" s="103"/>
      <c r="K97" s="103"/>
      <c r="L97" s="103"/>
      <c r="M97" s="103"/>
      <c r="N97" s="83">
        <f t="shared" si="46"/>
        <v>0</v>
      </c>
      <c r="O97" s="103"/>
      <c r="P97" s="103"/>
      <c r="Q97" s="103"/>
      <c r="R97" s="103"/>
      <c r="S97" s="103"/>
      <c r="T97" s="84">
        <f t="shared" si="48"/>
        <v>0</v>
      </c>
      <c r="U97" s="103"/>
      <c r="V97" s="103"/>
      <c r="W97" s="103"/>
      <c r="X97" s="103"/>
      <c r="Y97" s="103"/>
      <c r="Z97" s="103"/>
      <c r="AA97" s="103"/>
      <c r="AB97" s="85">
        <f t="shared" si="49"/>
        <v>0</v>
      </c>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86">
        <f t="shared" si="51"/>
        <v>0</v>
      </c>
      <c r="BL97" s="87">
        <f t="shared" si="44"/>
        <v>0</v>
      </c>
      <c r="BM97" s="88"/>
    </row>
    <row r="98" spans="1:65" s="89" customFormat="1" ht="30">
      <c r="A98" s="80" t="s">
        <v>302</v>
      </c>
      <c r="B98" s="81" t="s">
        <v>303</v>
      </c>
      <c r="C98" s="103"/>
      <c r="D98" s="103"/>
      <c r="E98" s="103"/>
      <c r="F98" s="103"/>
      <c r="G98" s="103"/>
      <c r="H98" s="103"/>
      <c r="I98" s="103"/>
      <c r="J98" s="103"/>
      <c r="K98" s="103"/>
      <c r="L98" s="103"/>
      <c r="M98" s="103"/>
      <c r="N98" s="83">
        <f t="shared" si="46"/>
        <v>0</v>
      </c>
      <c r="O98" s="103"/>
      <c r="P98" s="103"/>
      <c r="Q98" s="103"/>
      <c r="R98" s="103"/>
      <c r="S98" s="103"/>
      <c r="T98" s="84">
        <f t="shared" si="48"/>
        <v>0</v>
      </c>
      <c r="U98" s="103"/>
      <c r="V98" s="103"/>
      <c r="W98" s="103"/>
      <c r="X98" s="103"/>
      <c r="Y98" s="103"/>
      <c r="Z98" s="103"/>
      <c r="AA98" s="103"/>
      <c r="AB98" s="85">
        <f t="shared" si="49"/>
        <v>0</v>
      </c>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86">
        <f t="shared" si="51"/>
        <v>0</v>
      </c>
      <c r="BL98" s="87">
        <f t="shared" si="44"/>
        <v>0</v>
      </c>
      <c r="BM98" s="88"/>
    </row>
    <row r="99" spans="1:65" ht="18">
      <c r="A99" s="77" t="s">
        <v>304</v>
      </c>
      <c r="B99" s="78" t="s">
        <v>305</v>
      </c>
      <c r="C99" s="79">
        <f>SUM(C100:C103)</f>
        <v>0</v>
      </c>
      <c r="D99" s="79">
        <f>SUM(D100:D103)</f>
        <v>0</v>
      </c>
      <c r="E99" s="79">
        <f aca="true" t="shared" si="70" ref="E99:K99">SUM(E100:E103)</f>
        <v>0</v>
      </c>
      <c r="F99" s="79">
        <f t="shared" si="70"/>
        <v>0</v>
      </c>
      <c r="G99" s="79">
        <f t="shared" si="70"/>
        <v>0</v>
      </c>
      <c r="H99" s="79">
        <f t="shared" si="70"/>
        <v>0</v>
      </c>
      <c r="I99" s="79">
        <f t="shared" si="70"/>
        <v>0</v>
      </c>
      <c r="J99" s="79">
        <f t="shared" si="70"/>
        <v>0</v>
      </c>
      <c r="K99" s="79">
        <f t="shared" si="70"/>
        <v>0</v>
      </c>
      <c r="L99" s="79">
        <f>SUM(L100:L103)</f>
        <v>0</v>
      </c>
      <c r="M99" s="79">
        <f>SUM(M100:M103)</f>
        <v>0</v>
      </c>
      <c r="N99" s="71">
        <f t="shared" si="46"/>
        <v>0</v>
      </c>
      <c r="O99" s="79">
        <f>SUM(O100:O103)</f>
        <v>0</v>
      </c>
      <c r="P99" s="79">
        <f aca="true" t="shared" si="71" ref="P99:AA99">SUM(P100:P103)</f>
        <v>0</v>
      </c>
      <c r="Q99" s="79">
        <f t="shared" si="71"/>
        <v>0</v>
      </c>
      <c r="R99" s="79">
        <f t="shared" si="71"/>
        <v>0</v>
      </c>
      <c r="S99" s="79">
        <f t="shared" si="71"/>
        <v>0</v>
      </c>
      <c r="T99" s="72">
        <f t="shared" si="48"/>
        <v>0</v>
      </c>
      <c r="U99" s="79">
        <f t="shared" si="71"/>
        <v>0</v>
      </c>
      <c r="V99" s="79">
        <f t="shared" si="71"/>
        <v>0</v>
      </c>
      <c r="W99" s="79">
        <f t="shared" si="71"/>
        <v>0</v>
      </c>
      <c r="X99" s="79">
        <f t="shared" si="71"/>
        <v>0</v>
      </c>
      <c r="Y99" s="79">
        <f t="shared" si="71"/>
        <v>0</v>
      </c>
      <c r="Z99" s="79">
        <f t="shared" si="71"/>
        <v>0</v>
      </c>
      <c r="AA99" s="79">
        <f t="shared" si="71"/>
        <v>0</v>
      </c>
      <c r="AB99" s="73">
        <f t="shared" si="49"/>
        <v>0</v>
      </c>
      <c r="AC99" s="79">
        <f aca="true" t="shared" si="72" ref="AC99:BJ99">SUM(AC100:AC103)</f>
        <v>0</v>
      </c>
      <c r="AD99" s="79">
        <f t="shared" si="72"/>
        <v>0</v>
      </c>
      <c r="AE99" s="79">
        <f t="shared" si="72"/>
        <v>0</v>
      </c>
      <c r="AF99" s="79">
        <f>SUM(AF100:AF103)</f>
        <v>0</v>
      </c>
      <c r="AG99" s="79">
        <f t="shared" si="72"/>
        <v>0</v>
      </c>
      <c r="AH99" s="79">
        <f t="shared" si="72"/>
        <v>0</v>
      </c>
      <c r="AI99" s="79">
        <f t="shared" si="72"/>
        <v>0</v>
      </c>
      <c r="AJ99" s="79">
        <f t="shared" si="72"/>
        <v>0</v>
      </c>
      <c r="AK99" s="79">
        <f t="shared" si="72"/>
        <v>0</v>
      </c>
      <c r="AL99" s="79">
        <f t="shared" si="72"/>
        <v>0</v>
      </c>
      <c r="AM99" s="79">
        <f t="shared" si="72"/>
        <v>0</v>
      </c>
      <c r="AN99" s="79">
        <f t="shared" si="72"/>
        <v>0</v>
      </c>
      <c r="AO99" s="79">
        <f t="shared" si="72"/>
        <v>0</v>
      </c>
      <c r="AP99" s="79">
        <f t="shared" si="72"/>
        <v>0</v>
      </c>
      <c r="AQ99" s="79">
        <f t="shared" si="72"/>
        <v>0</v>
      </c>
      <c r="AR99" s="79">
        <f t="shared" si="72"/>
        <v>0</v>
      </c>
      <c r="AS99" s="79">
        <f t="shared" si="72"/>
        <v>0</v>
      </c>
      <c r="AT99" s="79">
        <f t="shared" si="72"/>
        <v>0</v>
      </c>
      <c r="AU99" s="79">
        <f t="shared" si="72"/>
        <v>0</v>
      </c>
      <c r="AV99" s="79">
        <f t="shared" si="72"/>
        <v>0</v>
      </c>
      <c r="AW99" s="79">
        <f t="shared" si="72"/>
        <v>0</v>
      </c>
      <c r="AX99" s="79">
        <f t="shared" si="72"/>
        <v>0</v>
      </c>
      <c r="AY99" s="79">
        <f t="shared" si="72"/>
        <v>0</v>
      </c>
      <c r="AZ99" s="79">
        <f t="shared" si="72"/>
        <v>0</v>
      </c>
      <c r="BA99" s="79">
        <f t="shared" si="72"/>
        <v>0</v>
      </c>
      <c r="BB99" s="79">
        <f t="shared" si="72"/>
        <v>0</v>
      </c>
      <c r="BC99" s="79">
        <f t="shared" si="72"/>
        <v>0</v>
      </c>
      <c r="BD99" s="79">
        <f t="shared" si="72"/>
        <v>0</v>
      </c>
      <c r="BE99" s="79">
        <f t="shared" si="72"/>
        <v>0</v>
      </c>
      <c r="BF99" s="79">
        <f t="shared" si="72"/>
        <v>0</v>
      </c>
      <c r="BG99" s="79">
        <f t="shared" si="72"/>
        <v>0</v>
      </c>
      <c r="BH99" s="79">
        <f t="shared" si="72"/>
        <v>0</v>
      </c>
      <c r="BI99" s="79">
        <f t="shared" si="72"/>
        <v>0</v>
      </c>
      <c r="BJ99" s="79">
        <f t="shared" si="72"/>
        <v>0</v>
      </c>
      <c r="BK99" s="86">
        <f t="shared" si="51"/>
        <v>0</v>
      </c>
      <c r="BL99" s="75">
        <f t="shared" si="44"/>
        <v>0</v>
      </c>
      <c r="BM99" s="76"/>
    </row>
    <row r="100" spans="1:65" s="89" customFormat="1" ht="30">
      <c r="A100" s="80" t="s">
        <v>306</v>
      </c>
      <c r="B100" s="81" t="s">
        <v>307</v>
      </c>
      <c r="C100" s="82"/>
      <c r="D100" s="82"/>
      <c r="E100" s="82"/>
      <c r="F100" s="82"/>
      <c r="G100" s="82"/>
      <c r="H100" s="82"/>
      <c r="I100" s="82"/>
      <c r="J100" s="82"/>
      <c r="K100" s="82"/>
      <c r="L100" s="82"/>
      <c r="M100" s="82"/>
      <c r="N100" s="83">
        <f t="shared" si="46"/>
        <v>0</v>
      </c>
      <c r="O100" s="82"/>
      <c r="P100" s="82"/>
      <c r="Q100" s="82"/>
      <c r="R100" s="82"/>
      <c r="S100" s="82"/>
      <c r="T100" s="84">
        <f t="shared" si="48"/>
        <v>0</v>
      </c>
      <c r="U100" s="82"/>
      <c r="V100" s="82"/>
      <c r="W100" s="82"/>
      <c r="X100" s="82"/>
      <c r="Y100" s="82"/>
      <c r="Z100" s="82"/>
      <c r="AA100" s="82"/>
      <c r="AB100" s="85">
        <f t="shared" si="49"/>
        <v>0</v>
      </c>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6">
        <f t="shared" si="51"/>
        <v>0</v>
      </c>
      <c r="BL100" s="87">
        <f t="shared" si="44"/>
        <v>0</v>
      </c>
      <c r="BM100" s="88"/>
    </row>
    <row r="101" spans="1:65" s="89" customFormat="1" ht="30">
      <c r="A101" s="80" t="s">
        <v>308</v>
      </c>
      <c r="B101" s="81" t="s">
        <v>309</v>
      </c>
      <c r="C101" s="82"/>
      <c r="D101" s="82"/>
      <c r="E101" s="82"/>
      <c r="F101" s="82"/>
      <c r="G101" s="82"/>
      <c r="H101" s="82"/>
      <c r="I101" s="82"/>
      <c r="J101" s="82"/>
      <c r="K101" s="82"/>
      <c r="L101" s="82"/>
      <c r="M101" s="82"/>
      <c r="N101" s="83">
        <f t="shared" si="46"/>
        <v>0</v>
      </c>
      <c r="O101" s="82"/>
      <c r="P101" s="82"/>
      <c r="Q101" s="82"/>
      <c r="R101" s="82"/>
      <c r="S101" s="82"/>
      <c r="T101" s="84">
        <f t="shared" si="48"/>
        <v>0</v>
      </c>
      <c r="U101" s="82"/>
      <c r="V101" s="82"/>
      <c r="W101" s="82"/>
      <c r="X101" s="82"/>
      <c r="Y101" s="82"/>
      <c r="Z101" s="82"/>
      <c r="AA101" s="82"/>
      <c r="AB101" s="85">
        <f t="shared" si="49"/>
        <v>0</v>
      </c>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6">
        <f t="shared" si="51"/>
        <v>0</v>
      </c>
      <c r="BL101" s="87">
        <f t="shared" si="44"/>
        <v>0</v>
      </c>
      <c r="BM101" s="88"/>
    </row>
    <row r="102" spans="1:65" s="89" customFormat="1" ht="18">
      <c r="A102" s="80" t="s">
        <v>310</v>
      </c>
      <c r="B102" s="81" t="s">
        <v>311</v>
      </c>
      <c r="C102" s="82"/>
      <c r="D102" s="82"/>
      <c r="E102" s="82"/>
      <c r="F102" s="82"/>
      <c r="G102" s="82"/>
      <c r="H102" s="82"/>
      <c r="I102" s="82"/>
      <c r="J102" s="82"/>
      <c r="K102" s="82"/>
      <c r="L102" s="82"/>
      <c r="M102" s="82"/>
      <c r="N102" s="83">
        <f t="shared" si="46"/>
        <v>0</v>
      </c>
      <c r="O102" s="82"/>
      <c r="P102" s="82"/>
      <c r="Q102" s="82"/>
      <c r="R102" s="82"/>
      <c r="S102" s="82"/>
      <c r="T102" s="84">
        <f t="shared" si="48"/>
        <v>0</v>
      </c>
      <c r="U102" s="82"/>
      <c r="V102" s="82"/>
      <c r="W102" s="82"/>
      <c r="X102" s="82"/>
      <c r="Y102" s="82"/>
      <c r="Z102" s="82"/>
      <c r="AA102" s="82"/>
      <c r="AB102" s="85">
        <f t="shared" si="49"/>
        <v>0</v>
      </c>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6">
        <f t="shared" si="51"/>
        <v>0</v>
      </c>
      <c r="BL102" s="87">
        <f t="shared" si="44"/>
        <v>0</v>
      </c>
      <c r="BM102" s="88"/>
    </row>
    <row r="103" spans="1:65" s="89" customFormat="1" ht="18">
      <c r="A103" s="80" t="s">
        <v>312</v>
      </c>
      <c r="B103" s="81" t="s">
        <v>313</v>
      </c>
      <c r="C103" s="82"/>
      <c r="D103" s="82"/>
      <c r="E103" s="82"/>
      <c r="F103" s="82"/>
      <c r="G103" s="82"/>
      <c r="H103" s="82"/>
      <c r="I103" s="82"/>
      <c r="J103" s="82"/>
      <c r="K103" s="82"/>
      <c r="L103" s="82"/>
      <c r="M103" s="82"/>
      <c r="N103" s="83">
        <f t="shared" si="46"/>
        <v>0</v>
      </c>
      <c r="O103" s="82"/>
      <c r="P103" s="82"/>
      <c r="Q103" s="82"/>
      <c r="R103" s="82"/>
      <c r="S103" s="82"/>
      <c r="T103" s="84">
        <f t="shared" si="48"/>
        <v>0</v>
      </c>
      <c r="U103" s="82"/>
      <c r="V103" s="82"/>
      <c r="W103" s="82"/>
      <c r="X103" s="82"/>
      <c r="Y103" s="82"/>
      <c r="Z103" s="82"/>
      <c r="AA103" s="82"/>
      <c r="AB103" s="85">
        <f t="shared" si="49"/>
        <v>0</v>
      </c>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6">
        <f t="shared" si="51"/>
        <v>0</v>
      </c>
      <c r="BL103" s="87">
        <f t="shared" si="44"/>
        <v>0</v>
      </c>
      <c r="BM103" s="88"/>
    </row>
    <row r="104" spans="1:65" ht="31.5">
      <c r="A104" s="77" t="s">
        <v>314</v>
      </c>
      <c r="B104" s="78" t="s">
        <v>315</v>
      </c>
      <c r="C104" s="90"/>
      <c r="D104" s="90"/>
      <c r="E104" s="90"/>
      <c r="F104" s="90"/>
      <c r="G104" s="90"/>
      <c r="H104" s="90"/>
      <c r="I104" s="90"/>
      <c r="J104" s="90"/>
      <c r="K104" s="90"/>
      <c r="L104" s="90"/>
      <c r="M104" s="90"/>
      <c r="N104" s="71">
        <f t="shared" si="46"/>
        <v>0</v>
      </c>
      <c r="O104" s="90"/>
      <c r="P104" s="90"/>
      <c r="Q104" s="90"/>
      <c r="R104" s="90"/>
      <c r="S104" s="90"/>
      <c r="T104" s="72">
        <f t="shared" si="48"/>
        <v>0</v>
      </c>
      <c r="U104" s="90"/>
      <c r="V104" s="90"/>
      <c r="W104" s="90"/>
      <c r="X104" s="90"/>
      <c r="Y104" s="90"/>
      <c r="Z104" s="90"/>
      <c r="AA104" s="90"/>
      <c r="AB104" s="73">
        <f t="shared" si="49"/>
        <v>0</v>
      </c>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86">
        <f t="shared" si="51"/>
        <v>0</v>
      </c>
      <c r="BL104" s="75">
        <f t="shared" si="44"/>
        <v>0</v>
      </c>
      <c r="BM104" s="76"/>
    </row>
    <row r="105" spans="3:65" ht="15">
      <c r="C105" s="117"/>
      <c r="D105" s="117"/>
      <c r="E105" s="117"/>
      <c r="F105" s="117"/>
      <c r="G105" s="117"/>
      <c r="H105" s="117"/>
      <c r="I105" s="117"/>
      <c r="J105" s="117"/>
      <c r="K105" s="117"/>
      <c r="L105" s="117"/>
      <c r="M105" s="76"/>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76"/>
    </row>
    <row r="106" spans="2:65" ht="18">
      <c r="B106" s="118" t="s">
        <v>316</v>
      </c>
      <c r="C106" s="119">
        <f aca="true" t="shared" si="73" ref="C106:M106">C5+C24+C51+C68</f>
        <v>308</v>
      </c>
      <c r="D106" s="119">
        <f t="shared" si="73"/>
        <v>0</v>
      </c>
      <c r="E106" s="119">
        <f t="shared" si="73"/>
        <v>0</v>
      </c>
      <c r="F106" s="119">
        <f t="shared" si="73"/>
        <v>0</v>
      </c>
      <c r="G106" s="119">
        <f t="shared" si="73"/>
        <v>0</v>
      </c>
      <c r="H106" s="119">
        <f t="shared" si="73"/>
        <v>0</v>
      </c>
      <c r="I106" s="119">
        <f t="shared" si="73"/>
        <v>0</v>
      </c>
      <c r="J106" s="119">
        <f t="shared" si="73"/>
        <v>0</v>
      </c>
      <c r="K106" s="119">
        <f t="shared" si="73"/>
        <v>0</v>
      </c>
      <c r="L106" s="119">
        <f t="shared" si="73"/>
        <v>0</v>
      </c>
      <c r="M106" s="119">
        <f t="shared" si="73"/>
        <v>0</v>
      </c>
      <c r="N106" s="71">
        <f t="shared" si="46"/>
        <v>308</v>
      </c>
      <c r="O106" s="119">
        <f>O5+O24+O51+O68</f>
        <v>0</v>
      </c>
      <c r="P106" s="119">
        <f>P5+P24+P51+P68</f>
        <v>12</v>
      </c>
      <c r="Q106" s="119">
        <f>Q5+Q24+Q51+Q68</f>
        <v>0</v>
      </c>
      <c r="R106" s="119">
        <f>R5+R24+R51+R68</f>
        <v>45</v>
      </c>
      <c r="S106" s="119">
        <f>S5+S24+S51+S68</f>
        <v>0</v>
      </c>
      <c r="T106" s="72">
        <f aca="true" t="shared" si="74" ref="T106:T169">SUM(O106:S106)</f>
        <v>57</v>
      </c>
      <c r="U106" s="119">
        <f aca="true" t="shared" si="75" ref="U106:AA106">U5+U24+U51+U68</f>
        <v>583</v>
      </c>
      <c r="V106" s="119">
        <f t="shared" si="75"/>
        <v>35</v>
      </c>
      <c r="W106" s="119">
        <f t="shared" si="75"/>
        <v>0</v>
      </c>
      <c r="X106" s="119">
        <f t="shared" si="75"/>
        <v>0</v>
      </c>
      <c r="Y106" s="119">
        <f t="shared" si="75"/>
        <v>0</v>
      </c>
      <c r="Z106" s="119">
        <f t="shared" si="75"/>
        <v>0</v>
      </c>
      <c r="AA106" s="119">
        <f t="shared" si="75"/>
        <v>0</v>
      </c>
      <c r="AB106" s="73">
        <f t="shared" si="49"/>
        <v>618</v>
      </c>
      <c r="AC106" s="119">
        <f aca="true" t="shared" si="76" ref="AC106:BJ106">AC5+AC24+AC51+AC68</f>
        <v>98080</v>
      </c>
      <c r="AD106" s="119">
        <f t="shared" si="76"/>
        <v>514</v>
      </c>
      <c r="AE106" s="119">
        <f t="shared" si="76"/>
        <v>3798</v>
      </c>
      <c r="AF106" s="119">
        <f t="shared" si="76"/>
        <v>0</v>
      </c>
      <c r="AG106" s="119">
        <f t="shared" si="76"/>
        <v>0</v>
      </c>
      <c r="AH106" s="119">
        <f t="shared" si="76"/>
        <v>244583.622</v>
      </c>
      <c r="AI106" s="119">
        <f t="shared" si="76"/>
        <v>0</v>
      </c>
      <c r="AJ106" s="119">
        <f t="shared" si="76"/>
        <v>0</v>
      </c>
      <c r="AK106" s="119">
        <f t="shared" si="76"/>
        <v>0</v>
      </c>
      <c r="AL106" s="119">
        <f t="shared" si="76"/>
        <v>0</v>
      </c>
      <c r="AM106" s="119">
        <f t="shared" si="76"/>
        <v>0</v>
      </c>
      <c r="AN106" s="119">
        <f t="shared" si="76"/>
        <v>0</v>
      </c>
      <c r="AO106" s="119">
        <f t="shared" si="76"/>
        <v>0</v>
      </c>
      <c r="AP106" s="119">
        <f t="shared" si="76"/>
        <v>0</v>
      </c>
      <c r="AQ106" s="119">
        <f t="shared" si="76"/>
        <v>0</v>
      </c>
      <c r="AR106" s="119">
        <f t="shared" si="76"/>
        <v>0</v>
      </c>
      <c r="AS106" s="119">
        <f t="shared" si="76"/>
        <v>50</v>
      </c>
      <c r="AT106" s="119">
        <f t="shared" si="76"/>
        <v>0</v>
      </c>
      <c r="AU106" s="119">
        <f t="shared" si="76"/>
        <v>0</v>
      </c>
      <c r="AV106" s="119">
        <f t="shared" si="76"/>
        <v>381</v>
      </c>
      <c r="AW106" s="119">
        <f t="shared" si="76"/>
        <v>360</v>
      </c>
      <c r="AX106" s="119">
        <f t="shared" si="76"/>
        <v>510</v>
      </c>
      <c r="AY106" s="119">
        <f t="shared" si="76"/>
        <v>3773</v>
      </c>
      <c r="AZ106" s="119">
        <f t="shared" si="76"/>
        <v>0</v>
      </c>
      <c r="BA106" s="119">
        <f t="shared" si="76"/>
        <v>0</v>
      </c>
      <c r="BB106" s="119">
        <f t="shared" si="76"/>
        <v>0</v>
      </c>
      <c r="BC106" s="119">
        <f t="shared" si="76"/>
        <v>0</v>
      </c>
      <c r="BD106" s="119">
        <f t="shared" si="76"/>
        <v>0</v>
      </c>
      <c r="BE106" s="119">
        <f t="shared" si="76"/>
        <v>0</v>
      </c>
      <c r="BF106" s="119">
        <f t="shared" si="76"/>
        <v>0</v>
      </c>
      <c r="BG106" s="119">
        <f t="shared" si="76"/>
        <v>0</v>
      </c>
      <c r="BH106" s="119">
        <f t="shared" si="76"/>
        <v>149</v>
      </c>
      <c r="BI106" s="119">
        <f t="shared" si="76"/>
        <v>0</v>
      </c>
      <c r="BJ106" s="119">
        <f t="shared" si="76"/>
        <v>0</v>
      </c>
      <c r="BK106" s="74">
        <f>SUM(AC106:BJ106)</f>
        <v>352198.622</v>
      </c>
      <c r="BL106" s="75">
        <f>BK106+AB106+T106+N106</f>
        <v>353181.622</v>
      </c>
      <c r="BM106" s="76"/>
    </row>
    <row r="107" spans="3:65" ht="15">
      <c r="C107" s="117"/>
      <c r="D107" s="117"/>
      <c r="E107" s="117"/>
      <c r="F107" s="117"/>
      <c r="G107" s="117"/>
      <c r="H107" s="117"/>
      <c r="I107" s="117"/>
      <c r="J107" s="117"/>
      <c r="K107" s="117"/>
      <c r="L107" s="117"/>
      <c r="M107" s="76"/>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76"/>
    </row>
    <row r="108" spans="2:65" ht="18">
      <c r="B108" s="118" t="s">
        <v>317</v>
      </c>
      <c r="C108" s="119">
        <f aca="true" t="shared" si="77" ref="C108:M108">C18+C62+C72</f>
        <v>0</v>
      </c>
      <c r="D108" s="119">
        <f t="shared" si="77"/>
        <v>0</v>
      </c>
      <c r="E108" s="119">
        <f t="shared" si="77"/>
        <v>0</v>
      </c>
      <c r="F108" s="119">
        <f t="shared" si="77"/>
        <v>0</v>
      </c>
      <c r="G108" s="119">
        <f t="shared" si="77"/>
        <v>0</v>
      </c>
      <c r="H108" s="119">
        <f t="shared" si="77"/>
        <v>0</v>
      </c>
      <c r="I108" s="119">
        <f t="shared" si="77"/>
        <v>0</v>
      </c>
      <c r="J108" s="119">
        <f t="shared" si="77"/>
        <v>0</v>
      </c>
      <c r="K108" s="119">
        <f t="shared" si="77"/>
        <v>0</v>
      </c>
      <c r="L108" s="119">
        <f t="shared" si="77"/>
        <v>0</v>
      </c>
      <c r="M108" s="119">
        <f t="shared" si="77"/>
        <v>0</v>
      </c>
      <c r="N108" s="71">
        <f t="shared" si="46"/>
        <v>0</v>
      </c>
      <c r="O108" s="119">
        <f>O18+O62+O72</f>
        <v>0</v>
      </c>
      <c r="P108" s="119">
        <f>P18+P62+P72</f>
        <v>0</v>
      </c>
      <c r="Q108" s="119">
        <f>Q18+Q62+Q72</f>
        <v>0</v>
      </c>
      <c r="R108" s="119">
        <f>R18+R62+R72</f>
        <v>0</v>
      </c>
      <c r="S108" s="119">
        <f>S18+S62+S72</f>
        <v>0</v>
      </c>
      <c r="T108" s="72">
        <f t="shared" si="74"/>
        <v>0</v>
      </c>
      <c r="U108" s="119">
        <f aca="true" t="shared" si="78" ref="U108:AA108">U18+U62+U72</f>
        <v>0</v>
      </c>
      <c r="V108" s="119">
        <f t="shared" si="78"/>
        <v>0</v>
      </c>
      <c r="W108" s="119">
        <f t="shared" si="78"/>
        <v>0</v>
      </c>
      <c r="X108" s="119">
        <f t="shared" si="78"/>
        <v>0</v>
      </c>
      <c r="Y108" s="119">
        <f t="shared" si="78"/>
        <v>0</v>
      </c>
      <c r="Z108" s="119">
        <f t="shared" si="78"/>
        <v>0</v>
      </c>
      <c r="AA108" s="119">
        <f t="shared" si="78"/>
        <v>0</v>
      </c>
      <c r="AB108" s="73">
        <f t="shared" si="49"/>
        <v>0</v>
      </c>
      <c r="AC108" s="119">
        <f aca="true" t="shared" si="79" ref="AC108:BJ108">AC18+AC62+AC72</f>
        <v>44835</v>
      </c>
      <c r="AD108" s="119">
        <f t="shared" si="79"/>
        <v>0</v>
      </c>
      <c r="AE108" s="119">
        <f t="shared" si="79"/>
        <v>0</v>
      </c>
      <c r="AF108" s="119">
        <f t="shared" si="79"/>
        <v>0</v>
      </c>
      <c r="AG108" s="119">
        <f t="shared" si="79"/>
        <v>0</v>
      </c>
      <c r="AH108" s="119">
        <f t="shared" si="79"/>
        <v>0</v>
      </c>
      <c r="AI108" s="119">
        <f t="shared" si="79"/>
        <v>0</v>
      </c>
      <c r="AJ108" s="119">
        <f t="shared" si="79"/>
        <v>0</v>
      </c>
      <c r="AK108" s="119">
        <f t="shared" si="79"/>
        <v>0</v>
      </c>
      <c r="AL108" s="119">
        <f t="shared" si="79"/>
        <v>0</v>
      </c>
      <c r="AM108" s="119">
        <f t="shared" si="79"/>
        <v>0</v>
      </c>
      <c r="AN108" s="119">
        <f t="shared" si="79"/>
        <v>0</v>
      </c>
      <c r="AO108" s="119">
        <f t="shared" si="79"/>
        <v>0</v>
      </c>
      <c r="AP108" s="119">
        <f t="shared" si="79"/>
        <v>0</v>
      </c>
      <c r="AQ108" s="119">
        <f t="shared" si="79"/>
        <v>0</v>
      </c>
      <c r="AR108" s="119">
        <f t="shared" si="79"/>
        <v>0</v>
      </c>
      <c r="AS108" s="119">
        <f t="shared" si="79"/>
        <v>0</v>
      </c>
      <c r="AT108" s="119">
        <f t="shared" si="79"/>
        <v>318679</v>
      </c>
      <c r="AU108" s="119">
        <f t="shared" si="79"/>
        <v>0</v>
      </c>
      <c r="AV108" s="119">
        <f t="shared" si="79"/>
        <v>0</v>
      </c>
      <c r="AW108" s="119">
        <f t="shared" si="79"/>
        <v>0</v>
      </c>
      <c r="AX108" s="119">
        <f t="shared" si="79"/>
        <v>236</v>
      </c>
      <c r="AY108" s="119">
        <f t="shared" si="79"/>
        <v>0</v>
      </c>
      <c r="AZ108" s="119">
        <f t="shared" si="79"/>
        <v>0</v>
      </c>
      <c r="BA108" s="119">
        <f t="shared" si="79"/>
        <v>0</v>
      </c>
      <c r="BB108" s="119">
        <f t="shared" si="79"/>
        <v>0</v>
      </c>
      <c r="BC108" s="119">
        <f t="shared" si="79"/>
        <v>0</v>
      </c>
      <c r="BD108" s="119">
        <f t="shared" si="79"/>
        <v>0</v>
      </c>
      <c r="BE108" s="119">
        <f t="shared" si="79"/>
        <v>0</v>
      </c>
      <c r="BF108" s="119">
        <f t="shared" si="79"/>
        <v>0</v>
      </c>
      <c r="BG108" s="119">
        <f t="shared" si="79"/>
        <v>0</v>
      </c>
      <c r="BH108" s="119">
        <f t="shared" si="79"/>
        <v>0</v>
      </c>
      <c r="BI108" s="119">
        <f t="shared" si="79"/>
        <v>0</v>
      </c>
      <c r="BJ108" s="119">
        <f t="shared" si="79"/>
        <v>0</v>
      </c>
      <c r="BK108" s="74">
        <f>SUM(AC108:BJ108)</f>
        <v>363750</v>
      </c>
      <c r="BL108" s="75">
        <f>BK108+AB108+T108+N108</f>
        <v>363750</v>
      </c>
      <c r="BM108" s="76"/>
    </row>
    <row r="109" spans="3:65" ht="15">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76"/>
    </row>
    <row r="110" spans="2:65" ht="18">
      <c r="B110" s="118" t="s">
        <v>318</v>
      </c>
      <c r="C110" s="119">
        <f>C76</f>
        <v>0</v>
      </c>
      <c r="D110" s="119">
        <f>D76</f>
        <v>0</v>
      </c>
      <c r="E110" s="119">
        <f aca="true" t="shared" si="80" ref="E110:K110">E76</f>
        <v>9851</v>
      </c>
      <c r="F110" s="119">
        <f t="shared" si="80"/>
        <v>0</v>
      </c>
      <c r="G110" s="119">
        <f t="shared" si="80"/>
        <v>0</v>
      </c>
      <c r="H110" s="119">
        <f t="shared" si="80"/>
        <v>0</v>
      </c>
      <c r="I110" s="119">
        <f t="shared" si="80"/>
        <v>0</v>
      </c>
      <c r="J110" s="119">
        <f t="shared" si="80"/>
        <v>0</v>
      </c>
      <c r="K110" s="119">
        <f t="shared" si="80"/>
        <v>0</v>
      </c>
      <c r="L110" s="119">
        <f>L76</f>
        <v>0</v>
      </c>
      <c r="M110" s="119">
        <f>M76</f>
        <v>0</v>
      </c>
      <c r="N110" s="71">
        <f t="shared" si="46"/>
        <v>9851</v>
      </c>
      <c r="O110" s="119">
        <f>O76</f>
        <v>70549</v>
      </c>
      <c r="P110" s="119">
        <f>P76</f>
        <v>0</v>
      </c>
      <c r="Q110" s="119">
        <f>Q76</f>
        <v>0</v>
      </c>
      <c r="R110" s="119">
        <f>R76</f>
        <v>0</v>
      </c>
      <c r="S110" s="119">
        <f>S76</f>
        <v>0</v>
      </c>
      <c r="T110" s="72">
        <f t="shared" si="74"/>
        <v>70549</v>
      </c>
      <c r="U110" s="119">
        <f aca="true" t="shared" si="81" ref="U110:AA110">U76</f>
        <v>0</v>
      </c>
      <c r="V110" s="119">
        <f t="shared" si="81"/>
        <v>0</v>
      </c>
      <c r="W110" s="119">
        <f t="shared" si="81"/>
        <v>80789</v>
      </c>
      <c r="X110" s="119">
        <f t="shared" si="81"/>
        <v>0</v>
      </c>
      <c r="Y110" s="119">
        <f t="shared" si="81"/>
        <v>0</v>
      </c>
      <c r="Z110" s="119">
        <f t="shared" si="81"/>
        <v>0</v>
      </c>
      <c r="AA110" s="119">
        <f t="shared" si="81"/>
        <v>0</v>
      </c>
      <c r="AB110" s="73">
        <f t="shared" si="49"/>
        <v>80789</v>
      </c>
      <c r="AC110" s="119">
        <f aca="true" t="shared" si="82" ref="AC110:BJ110">AC76</f>
        <v>10000</v>
      </c>
      <c r="AD110" s="119">
        <f t="shared" si="82"/>
        <v>0</v>
      </c>
      <c r="AE110" s="119">
        <f>AE76</f>
        <v>0</v>
      </c>
      <c r="AF110" s="119">
        <f>AF76</f>
        <v>0</v>
      </c>
      <c r="AG110" s="119">
        <f t="shared" si="82"/>
        <v>0</v>
      </c>
      <c r="AH110" s="119">
        <f t="shared" si="82"/>
        <v>2923</v>
      </c>
      <c r="AI110" s="119">
        <f t="shared" si="82"/>
        <v>0</v>
      </c>
      <c r="AJ110" s="119">
        <f t="shared" si="82"/>
        <v>0</v>
      </c>
      <c r="AK110" s="119">
        <f t="shared" si="82"/>
        <v>0</v>
      </c>
      <c r="AL110" s="119">
        <f t="shared" si="82"/>
        <v>0</v>
      </c>
      <c r="AM110" s="119">
        <f t="shared" si="82"/>
        <v>0</v>
      </c>
      <c r="AN110" s="119">
        <f t="shared" si="82"/>
        <v>0</v>
      </c>
      <c r="AO110" s="119">
        <f t="shared" si="82"/>
        <v>0</v>
      </c>
      <c r="AP110" s="119">
        <f t="shared" si="82"/>
        <v>0</v>
      </c>
      <c r="AQ110" s="119">
        <f t="shared" si="82"/>
        <v>0</v>
      </c>
      <c r="AR110" s="119">
        <f t="shared" si="82"/>
        <v>0</v>
      </c>
      <c r="AS110" s="119">
        <f t="shared" si="82"/>
        <v>0</v>
      </c>
      <c r="AT110" s="119">
        <f t="shared" si="82"/>
        <v>0</v>
      </c>
      <c r="AU110" s="119">
        <f t="shared" si="82"/>
        <v>0</v>
      </c>
      <c r="AV110" s="119">
        <f t="shared" si="82"/>
        <v>0</v>
      </c>
      <c r="AW110" s="119">
        <f t="shared" si="82"/>
        <v>0</v>
      </c>
      <c r="AX110" s="119">
        <f t="shared" si="82"/>
        <v>0</v>
      </c>
      <c r="AY110" s="119">
        <f t="shared" si="82"/>
        <v>0</v>
      </c>
      <c r="AZ110" s="119">
        <f t="shared" si="82"/>
        <v>0</v>
      </c>
      <c r="BA110" s="119">
        <f t="shared" si="82"/>
        <v>0</v>
      </c>
      <c r="BB110" s="119">
        <f t="shared" si="82"/>
        <v>0</v>
      </c>
      <c r="BC110" s="119">
        <f t="shared" si="82"/>
        <v>0</v>
      </c>
      <c r="BD110" s="119">
        <f t="shared" si="82"/>
        <v>0</v>
      </c>
      <c r="BE110" s="119">
        <f t="shared" si="82"/>
        <v>0</v>
      </c>
      <c r="BF110" s="119">
        <f t="shared" si="82"/>
        <v>0</v>
      </c>
      <c r="BG110" s="119">
        <f t="shared" si="82"/>
        <v>0</v>
      </c>
      <c r="BH110" s="119">
        <f t="shared" si="82"/>
        <v>399</v>
      </c>
      <c r="BI110" s="119">
        <f t="shared" si="82"/>
        <v>40985</v>
      </c>
      <c r="BJ110" s="119">
        <f t="shared" si="82"/>
        <v>0</v>
      </c>
      <c r="BK110" s="74">
        <f>SUM(AC110:BJ110)</f>
        <v>54307</v>
      </c>
      <c r="BL110" s="75">
        <f>BK110+AB110+T110+N110</f>
        <v>215496</v>
      </c>
      <c r="BM110" s="76"/>
    </row>
    <row r="111" spans="3:65" ht="15">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76"/>
    </row>
    <row r="112" spans="1:65" s="124" customFormat="1" ht="36">
      <c r="A112" s="120" t="s">
        <v>319</v>
      </c>
      <c r="B112" s="121" t="s">
        <v>320</v>
      </c>
      <c r="C112" s="122">
        <f aca="true" t="shared" si="83" ref="C112:M112">C5+C18+C24+C51+C62+C68+C72+C76</f>
        <v>308</v>
      </c>
      <c r="D112" s="122">
        <f t="shared" si="83"/>
        <v>0</v>
      </c>
      <c r="E112" s="122">
        <f t="shared" si="83"/>
        <v>9851</v>
      </c>
      <c r="F112" s="122">
        <f t="shared" si="83"/>
        <v>0</v>
      </c>
      <c r="G112" s="122">
        <f t="shared" si="83"/>
        <v>0</v>
      </c>
      <c r="H112" s="122">
        <f t="shared" si="83"/>
        <v>0</v>
      </c>
      <c r="I112" s="122">
        <f t="shared" si="83"/>
        <v>0</v>
      </c>
      <c r="J112" s="122">
        <f t="shared" si="83"/>
        <v>0</v>
      </c>
      <c r="K112" s="122">
        <f t="shared" si="83"/>
        <v>0</v>
      </c>
      <c r="L112" s="122">
        <f t="shared" si="83"/>
        <v>0</v>
      </c>
      <c r="M112" s="122">
        <f t="shared" si="83"/>
        <v>0</v>
      </c>
      <c r="N112" s="71">
        <f t="shared" si="46"/>
        <v>10159</v>
      </c>
      <c r="O112" s="122">
        <f>O5+O18+O24+O51+O62+O68+O72+O76</f>
        <v>70549</v>
      </c>
      <c r="P112" s="122">
        <f>P5+P18+P24+P51+P62+P68+P72+P76</f>
        <v>12</v>
      </c>
      <c r="Q112" s="122">
        <f>Q5+Q18+Q24+Q51+Q62+Q68+Q72+Q76</f>
        <v>0</v>
      </c>
      <c r="R112" s="122">
        <f>R5+R18+R24+R51+R62+R68+R72+R76</f>
        <v>45</v>
      </c>
      <c r="S112" s="122">
        <f>S5+S18+S24+S51+S62+S68+S72+S76</f>
        <v>0</v>
      </c>
      <c r="T112" s="72">
        <f t="shared" si="74"/>
        <v>70606</v>
      </c>
      <c r="U112" s="122">
        <f aca="true" t="shared" si="84" ref="U112:AA112">U5+U18+U24+U51+U62+U68+U72+U76</f>
        <v>583</v>
      </c>
      <c r="V112" s="122">
        <f t="shared" si="84"/>
        <v>35</v>
      </c>
      <c r="W112" s="122">
        <f t="shared" si="84"/>
        <v>80789</v>
      </c>
      <c r="X112" s="122">
        <f t="shared" si="84"/>
        <v>0</v>
      </c>
      <c r="Y112" s="122">
        <f t="shared" si="84"/>
        <v>0</v>
      </c>
      <c r="Z112" s="122">
        <f t="shared" si="84"/>
        <v>0</v>
      </c>
      <c r="AA112" s="122">
        <f t="shared" si="84"/>
        <v>0</v>
      </c>
      <c r="AB112" s="73">
        <f t="shared" si="49"/>
        <v>81407</v>
      </c>
      <c r="AC112" s="122">
        <f aca="true" t="shared" si="85" ref="AC112:BJ112">AC5+AC18+AC24+AC51+AC62+AC68+AC72+AC76</f>
        <v>152915</v>
      </c>
      <c r="AD112" s="122">
        <f t="shared" si="85"/>
        <v>514</v>
      </c>
      <c r="AE112" s="122">
        <f t="shared" si="85"/>
        <v>3798</v>
      </c>
      <c r="AF112" s="122">
        <f t="shared" si="85"/>
        <v>0</v>
      </c>
      <c r="AG112" s="122">
        <f t="shared" si="85"/>
        <v>0</v>
      </c>
      <c r="AH112" s="122">
        <f t="shared" si="85"/>
        <v>247506.622</v>
      </c>
      <c r="AI112" s="122">
        <f t="shared" si="85"/>
        <v>0</v>
      </c>
      <c r="AJ112" s="122">
        <f t="shared" si="85"/>
        <v>0</v>
      </c>
      <c r="AK112" s="122">
        <f t="shared" si="85"/>
        <v>0</v>
      </c>
      <c r="AL112" s="122">
        <f t="shared" si="85"/>
        <v>0</v>
      </c>
      <c r="AM112" s="122">
        <f t="shared" si="85"/>
        <v>0</v>
      </c>
      <c r="AN112" s="122">
        <f t="shared" si="85"/>
        <v>0</v>
      </c>
      <c r="AO112" s="122">
        <f t="shared" si="85"/>
        <v>0</v>
      </c>
      <c r="AP112" s="122">
        <f t="shared" si="85"/>
        <v>0</v>
      </c>
      <c r="AQ112" s="122">
        <f t="shared" si="85"/>
        <v>0</v>
      </c>
      <c r="AR112" s="122">
        <f t="shared" si="85"/>
        <v>0</v>
      </c>
      <c r="AS112" s="122">
        <f t="shared" si="85"/>
        <v>50</v>
      </c>
      <c r="AT112" s="122">
        <f t="shared" si="85"/>
        <v>318679</v>
      </c>
      <c r="AU112" s="122">
        <f t="shared" si="85"/>
        <v>0</v>
      </c>
      <c r="AV112" s="122">
        <f t="shared" si="85"/>
        <v>381</v>
      </c>
      <c r="AW112" s="122">
        <f t="shared" si="85"/>
        <v>360</v>
      </c>
      <c r="AX112" s="122">
        <f t="shared" si="85"/>
        <v>746</v>
      </c>
      <c r="AY112" s="122">
        <f t="shared" si="85"/>
        <v>3773</v>
      </c>
      <c r="AZ112" s="122">
        <f t="shared" si="85"/>
        <v>0</v>
      </c>
      <c r="BA112" s="122">
        <f t="shared" si="85"/>
        <v>0</v>
      </c>
      <c r="BB112" s="122">
        <f t="shared" si="85"/>
        <v>0</v>
      </c>
      <c r="BC112" s="122">
        <f t="shared" si="85"/>
        <v>0</v>
      </c>
      <c r="BD112" s="122">
        <f t="shared" si="85"/>
        <v>0</v>
      </c>
      <c r="BE112" s="122">
        <f t="shared" si="85"/>
        <v>0</v>
      </c>
      <c r="BF112" s="122">
        <f t="shared" si="85"/>
        <v>0</v>
      </c>
      <c r="BG112" s="122">
        <f t="shared" si="85"/>
        <v>0</v>
      </c>
      <c r="BH112" s="122">
        <f t="shared" si="85"/>
        <v>548</v>
      </c>
      <c r="BI112" s="122">
        <f t="shared" si="85"/>
        <v>40985</v>
      </c>
      <c r="BJ112" s="122">
        <f t="shared" si="85"/>
        <v>0</v>
      </c>
      <c r="BK112" s="74">
        <f>SUM(AC112:BJ112)</f>
        <v>770255.622</v>
      </c>
      <c r="BL112" s="75">
        <f>BK112+AB112+T112+N112</f>
        <v>932427.622</v>
      </c>
      <c r="BM112" s="123"/>
    </row>
    <row r="113" spans="1:65" s="128" customFormat="1" ht="18">
      <c r="A113" s="125"/>
      <c r="B113" s="126"/>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3"/>
    </row>
    <row r="114" spans="1:65" ht="36">
      <c r="A114" s="129"/>
      <c r="B114" s="130" t="s">
        <v>321</v>
      </c>
      <c r="C114" s="131">
        <f>C112-C96</f>
        <v>308</v>
      </c>
      <c r="D114" s="131">
        <f aca="true" t="shared" si="86" ref="D114:BJ114">D112-D96</f>
        <v>0</v>
      </c>
      <c r="E114" s="131">
        <f t="shared" si="86"/>
        <v>0</v>
      </c>
      <c r="F114" s="131">
        <f t="shared" si="86"/>
        <v>0</v>
      </c>
      <c r="G114" s="131">
        <f t="shared" si="86"/>
        <v>0</v>
      </c>
      <c r="H114" s="131">
        <f t="shared" si="86"/>
        <v>0</v>
      </c>
      <c r="I114" s="131">
        <f t="shared" si="86"/>
        <v>0</v>
      </c>
      <c r="J114" s="131">
        <f t="shared" si="86"/>
        <v>0</v>
      </c>
      <c r="K114" s="131">
        <f t="shared" si="86"/>
        <v>0</v>
      </c>
      <c r="L114" s="131">
        <f t="shared" si="86"/>
        <v>0</v>
      </c>
      <c r="M114" s="131">
        <f t="shared" si="86"/>
        <v>0</v>
      </c>
      <c r="N114" s="71">
        <f t="shared" si="46"/>
        <v>308</v>
      </c>
      <c r="O114" s="131">
        <f t="shared" si="86"/>
        <v>0</v>
      </c>
      <c r="P114" s="131">
        <f t="shared" si="86"/>
        <v>12</v>
      </c>
      <c r="Q114" s="131">
        <f t="shared" si="86"/>
        <v>0</v>
      </c>
      <c r="R114" s="131">
        <f t="shared" si="86"/>
        <v>45</v>
      </c>
      <c r="S114" s="131">
        <f t="shared" si="86"/>
        <v>0</v>
      </c>
      <c r="T114" s="72">
        <f t="shared" si="74"/>
        <v>57</v>
      </c>
      <c r="U114" s="131">
        <f t="shared" si="86"/>
        <v>583</v>
      </c>
      <c r="V114" s="131">
        <f t="shared" si="86"/>
        <v>35</v>
      </c>
      <c r="W114" s="131">
        <f t="shared" si="86"/>
        <v>0</v>
      </c>
      <c r="X114" s="131">
        <f t="shared" si="86"/>
        <v>0</v>
      </c>
      <c r="Y114" s="131">
        <f t="shared" si="86"/>
        <v>0</v>
      </c>
      <c r="Z114" s="131">
        <f t="shared" si="86"/>
        <v>0</v>
      </c>
      <c r="AA114" s="131">
        <f t="shared" si="86"/>
        <v>0</v>
      </c>
      <c r="AB114" s="73">
        <f t="shared" si="49"/>
        <v>618</v>
      </c>
      <c r="AC114" s="131">
        <f t="shared" si="86"/>
        <v>152915</v>
      </c>
      <c r="AD114" s="131">
        <f t="shared" si="86"/>
        <v>514</v>
      </c>
      <c r="AE114" s="131">
        <f t="shared" si="86"/>
        <v>3798</v>
      </c>
      <c r="AF114" s="131">
        <f t="shared" si="86"/>
        <v>0</v>
      </c>
      <c r="AG114" s="131">
        <f t="shared" si="86"/>
        <v>0</v>
      </c>
      <c r="AH114" s="131">
        <f t="shared" si="86"/>
        <v>247506.622</v>
      </c>
      <c r="AI114" s="131">
        <f t="shared" si="86"/>
        <v>0</v>
      </c>
      <c r="AJ114" s="131">
        <f t="shared" si="86"/>
        <v>0</v>
      </c>
      <c r="AK114" s="131">
        <f t="shared" si="86"/>
        <v>0</v>
      </c>
      <c r="AL114" s="131">
        <f t="shared" si="86"/>
        <v>0</v>
      </c>
      <c r="AM114" s="131">
        <f t="shared" si="86"/>
        <v>0</v>
      </c>
      <c r="AN114" s="131">
        <f t="shared" si="86"/>
        <v>0</v>
      </c>
      <c r="AO114" s="131">
        <f t="shared" si="86"/>
        <v>0</v>
      </c>
      <c r="AP114" s="131">
        <f t="shared" si="86"/>
        <v>0</v>
      </c>
      <c r="AQ114" s="131">
        <f t="shared" si="86"/>
        <v>0</v>
      </c>
      <c r="AR114" s="131">
        <f t="shared" si="86"/>
        <v>0</v>
      </c>
      <c r="AS114" s="131">
        <f t="shared" si="86"/>
        <v>50</v>
      </c>
      <c r="AT114" s="131">
        <f t="shared" si="86"/>
        <v>318679</v>
      </c>
      <c r="AU114" s="131">
        <f t="shared" si="86"/>
        <v>0</v>
      </c>
      <c r="AV114" s="131">
        <f t="shared" si="86"/>
        <v>381</v>
      </c>
      <c r="AW114" s="131">
        <f t="shared" si="86"/>
        <v>360</v>
      </c>
      <c r="AX114" s="131">
        <f t="shared" si="86"/>
        <v>746</v>
      </c>
      <c r="AY114" s="131">
        <f t="shared" si="86"/>
        <v>3773</v>
      </c>
      <c r="AZ114" s="131">
        <f t="shared" si="86"/>
        <v>0</v>
      </c>
      <c r="BA114" s="131">
        <f t="shared" si="86"/>
        <v>0</v>
      </c>
      <c r="BB114" s="131">
        <f t="shared" si="86"/>
        <v>0</v>
      </c>
      <c r="BC114" s="131">
        <f t="shared" si="86"/>
        <v>0</v>
      </c>
      <c r="BD114" s="131">
        <f t="shared" si="86"/>
        <v>0</v>
      </c>
      <c r="BE114" s="131">
        <f t="shared" si="86"/>
        <v>0</v>
      </c>
      <c r="BF114" s="131">
        <f t="shared" si="86"/>
        <v>0</v>
      </c>
      <c r="BG114" s="131">
        <f t="shared" si="86"/>
        <v>0</v>
      </c>
      <c r="BH114" s="131">
        <f t="shared" si="86"/>
        <v>548</v>
      </c>
      <c r="BI114" s="131">
        <f t="shared" si="86"/>
        <v>40985</v>
      </c>
      <c r="BJ114" s="131">
        <f t="shared" si="86"/>
        <v>0</v>
      </c>
      <c r="BK114" s="74">
        <f>SUM(AC114:BJ114)</f>
        <v>770255.622</v>
      </c>
      <c r="BL114" s="75">
        <f>BK114+AB114+T114+N114</f>
        <v>771238.622</v>
      </c>
      <c r="BM114" s="123"/>
    </row>
    <row r="115" spans="3:65" ht="18">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23"/>
    </row>
    <row r="116" spans="1:65" s="124" customFormat="1" ht="54">
      <c r="A116" s="132"/>
      <c r="B116" s="133" t="s">
        <v>322</v>
      </c>
      <c r="C116" s="134">
        <f aca="true" t="shared" si="87" ref="C116:M116">C112-C76</f>
        <v>308</v>
      </c>
      <c r="D116" s="134">
        <f t="shared" si="87"/>
        <v>0</v>
      </c>
      <c r="E116" s="134">
        <f t="shared" si="87"/>
        <v>0</v>
      </c>
      <c r="F116" s="134">
        <f t="shared" si="87"/>
        <v>0</v>
      </c>
      <c r="G116" s="134">
        <f t="shared" si="87"/>
        <v>0</v>
      </c>
      <c r="H116" s="134">
        <f t="shared" si="87"/>
        <v>0</v>
      </c>
      <c r="I116" s="134">
        <f t="shared" si="87"/>
        <v>0</v>
      </c>
      <c r="J116" s="134">
        <f t="shared" si="87"/>
        <v>0</v>
      </c>
      <c r="K116" s="134">
        <f t="shared" si="87"/>
        <v>0</v>
      </c>
      <c r="L116" s="134">
        <f t="shared" si="87"/>
        <v>0</v>
      </c>
      <c r="M116" s="134">
        <f t="shared" si="87"/>
        <v>0</v>
      </c>
      <c r="N116" s="71">
        <f t="shared" si="46"/>
        <v>308</v>
      </c>
      <c r="O116" s="134">
        <f>O112-O76</f>
        <v>0</v>
      </c>
      <c r="P116" s="134">
        <f>P112-P76</f>
        <v>12</v>
      </c>
      <c r="Q116" s="134">
        <f>Q112-Q76</f>
        <v>0</v>
      </c>
      <c r="R116" s="134">
        <f>R112-R76</f>
        <v>45</v>
      </c>
      <c r="S116" s="134">
        <f>S112-S76</f>
        <v>0</v>
      </c>
      <c r="T116" s="72">
        <f t="shared" si="74"/>
        <v>57</v>
      </c>
      <c r="U116" s="134">
        <f aca="true" t="shared" si="88" ref="U116:AA116">U112-U76</f>
        <v>583</v>
      </c>
      <c r="V116" s="134">
        <f t="shared" si="88"/>
        <v>35</v>
      </c>
      <c r="W116" s="134">
        <f t="shared" si="88"/>
        <v>0</v>
      </c>
      <c r="X116" s="134">
        <f t="shared" si="88"/>
        <v>0</v>
      </c>
      <c r="Y116" s="134">
        <f t="shared" si="88"/>
        <v>0</v>
      </c>
      <c r="Z116" s="134">
        <f t="shared" si="88"/>
        <v>0</v>
      </c>
      <c r="AA116" s="134">
        <f t="shared" si="88"/>
        <v>0</v>
      </c>
      <c r="AB116" s="73">
        <f t="shared" si="49"/>
        <v>618</v>
      </c>
      <c r="AC116" s="134">
        <f aca="true" t="shared" si="89" ref="AC116:BJ116">AC112-AC76</f>
        <v>142915</v>
      </c>
      <c r="AD116" s="134">
        <f t="shared" si="89"/>
        <v>514</v>
      </c>
      <c r="AE116" s="134">
        <f t="shared" si="89"/>
        <v>3798</v>
      </c>
      <c r="AF116" s="134">
        <f t="shared" si="89"/>
        <v>0</v>
      </c>
      <c r="AG116" s="134">
        <f t="shared" si="89"/>
        <v>0</v>
      </c>
      <c r="AH116" s="134">
        <f t="shared" si="89"/>
        <v>244583.622</v>
      </c>
      <c r="AI116" s="134">
        <f t="shared" si="89"/>
        <v>0</v>
      </c>
      <c r="AJ116" s="134">
        <f t="shared" si="89"/>
        <v>0</v>
      </c>
      <c r="AK116" s="134">
        <f t="shared" si="89"/>
        <v>0</v>
      </c>
      <c r="AL116" s="134">
        <f t="shared" si="89"/>
        <v>0</v>
      </c>
      <c r="AM116" s="134">
        <f t="shared" si="89"/>
        <v>0</v>
      </c>
      <c r="AN116" s="134">
        <f t="shared" si="89"/>
        <v>0</v>
      </c>
      <c r="AO116" s="134">
        <f t="shared" si="89"/>
        <v>0</v>
      </c>
      <c r="AP116" s="134">
        <f t="shared" si="89"/>
        <v>0</v>
      </c>
      <c r="AQ116" s="134">
        <f t="shared" si="89"/>
        <v>0</v>
      </c>
      <c r="AR116" s="134">
        <f t="shared" si="89"/>
        <v>0</v>
      </c>
      <c r="AS116" s="134">
        <f t="shared" si="89"/>
        <v>50</v>
      </c>
      <c r="AT116" s="134">
        <f t="shared" si="89"/>
        <v>318679</v>
      </c>
      <c r="AU116" s="134">
        <f t="shared" si="89"/>
        <v>0</v>
      </c>
      <c r="AV116" s="134">
        <f t="shared" si="89"/>
        <v>381</v>
      </c>
      <c r="AW116" s="134">
        <f t="shared" si="89"/>
        <v>360</v>
      </c>
      <c r="AX116" s="134">
        <f t="shared" si="89"/>
        <v>746</v>
      </c>
      <c r="AY116" s="134">
        <f t="shared" si="89"/>
        <v>3773</v>
      </c>
      <c r="AZ116" s="134">
        <f t="shared" si="89"/>
        <v>0</v>
      </c>
      <c r="BA116" s="134">
        <f t="shared" si="89"/>
        <v>0</v>
      </c>
      <c r="BB116" s="134">
        <f t="shared" si="89"/>
        <v>0</v>
      </c>
      <c r="BC116" s="134">
        <f t="shared" si="89"/>
        <v>0</v>
      </c>
      <c r="BD116" s="134">
        <f t="shared" si="89"/>
        <v>0</v>
      </c>
      <c r="BE116" s="134">
        <f t="shared" si="89"/>
        <v>0</v>
      </c>
      <c r="BF116" s="134">
        <f t="shared" si="89"/>
        <v>0</v>
      </c>
      <c r="BG116" s="134">
        <f t="shared" si="89"/>
        <v>0</v>
      </c>
      <c r="BH116" s="134">
        <f t="shared" si="89"/>
        <v>149</v>
      </c>
      <c r="BI116" s="134">
        <f t="shared" si="89"/>
        <v>0</v>
      </c>
      <c r="BJ116" s="134">
        <f t="shared" si="89"/>
        <v>0</v>
      </c>
      <c r="BK116" s="74">
        <f>SUM(AC116:BJ116)</f>
        <v>715948.622</v>
      </c>
      <c r="BL116" s="75">
        <f>BK116+AB116+T116+N116</f>
        <v>716931.622</v>
      </c>
      <c r="BM116" s="123"/>
    </row>
    <row r="117" spans="5:14" ht="15">
      <c r="E117" s="135"/>
      <c r="F117" s="135"/>
      <c r="G117" s="135"/>
      <c r="I117" s="135"/>
      <c r="J117" s="135"/>
      <c r="K117" s="135"/>
      <c r="L117" s="135"/>
      <c r="M117" s="135"/>
      <c r="N117" s="135"/>
    </row>
    <row r="118" spans="3:64" ht="36">
      <c r="C118" s="190" t="str">
        <f>C2</f>
        <v>CIVILHÁZ - INTEGRÁLT KÖZÖSSÉGI ÉS SZOLGÁLTATÓ TÉR</v>
      </c>
      <c r="D118" s="190"/>
      <c r="E118" s="190"/>
      <c r="F118" s="190"/>
      <c r="G118" s="190"/>
      <c r="H118" s="190"/>
      <c r="I118" s="190"/>
      <c r="J118" s="190"/>
      <c r="K118" s="190"/>
      <c r="L118" s="190"/>
      <c r="M118" s="190"/>
      <c r="N118" s="190"/>
      <c r="O118" s="191" t="str">
        <f>O2</f>
        <v>GÓLYAFÉSZEK ÓVODA</v>
      </c>
      <c r="P118" s="191"/>
      <c r="Q118" s="191"/>
      <c r="R118" s="191"/>
      <c r="S118" s="191"/>
      <c r="T118" s="191"/>
      <c r="U118" s="193" t="str">
        <f>U2</f>
        <v>GOMBAI POLGÁRMESTERI HIVATAL</v>
      </c>
      <c r="V118" s="193"/>
      <c r="W118" s="193"/>
      <c r="X118" s="193"/>
      <c r="Y118" s="193"/>
      <c r="Z118" s="193"/>
      <c r="AA118" s="193"/>
      <c r="AB118" s="48"/>
      <c r="AC118" s="194" t="str">
        <f>AC2</f>
        <v>ÖNKORMÁNYZATI INTÉZMÉNYI KÖLTSÉGVETÉS</v>
      </c>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36" t="str">
        <f>BL2</f>
        <v>ÖNKORMÁNYZATI</v>
      </c>
    </row>
    <row r="119" spans="2:143" s="51" customFormat="1" ht="25.5" customHeight="1">
      <c r="B119" s="52" t="s">
        <v>27</v>
      </c>
      <c r="C119" s="53" t="str">
        <f>C3</f>
        <v>013350</v>
      </c>
      <c r="D119" s="53" t="str">
        <f>D3</f>
        <v>016080</v>
      </c>
      <c r="E119" s="53" t="str">
        <f aca="true" t="shared" si="90" ref="E119:M120">E3</f>
        <v>018030</v>
      </c>
      <c r="F119" s="53" t="str">
        <f t="shared" si="90"/>
        <v>046030</v>
      </c>
      <c r="G119" s="53" t="str">
        <f t="shared" si="90"/>
        <v>082044</v>
      </c>
      <c r="H119" s="53" t="str">
        <f t="shared" si="90"/>
        <v>082092</v>
      </c>
      <c r="I119" s="53" t="str">
        <f t="shared" si="90"/>
        <v>084070</v>
      </c>
      <c r="J119" s="54" t="str">
        <f t="shared" si="90"/>
        <v>086020</v>
      </c>
      <c r="K119" s="53" t="str">
        <f t="shared" si="90"/>
        <v>102050</v>
      </c>
      <c r="L119" s="53" t="str">
        <f t="shared" si="90"/>
        <v>104060</v>
      </c>
      <c r="M119" s="53" t="str">
        <f t="shared" si="90"/>
        <v>107090</v>
      </c>
      <c r="N119" s="55" t="str">
        <f>N3</f>
        <v>CIVILHÁZ</v>
      </c>
      <c r="O119" s="53" t="str">
        <f>O3</f>
        <v>018030</v>
      </c>
      <c r="P119" s="54" t="str">
        <f aca="true" t="shared" si="91" ref="P119:T120">P3</f>
        <v>091110</v>
      </c>
      <c r="Q119" s="53" t="str">
        <f t="shared" si="91"/>
        <v>091120</v>
      </c>
      <c r="R119" s="53" t="str">
        <f t="shared" si="91"/>
        <v>091140</v>
      </c>
      <c r="S119" s="53" t="str">
        <f t="shared" si="91"/>
        <v>096010</v>
      </c>
      <c r="T119" s="137" t="str">
        <f t="shared" si="91"/>
        <v>ÓVODA</v>
      </c>
      <c r="U119" s="54" t="str">
        <f>U3</f>
        <v>011130</v>
      </c>
      <c r="V119" s="53" t="str">
        <f aca="true" t="shared" si="92" ref="V119:AA120">V3</f>
        <v>011220</v>
      </c>
      <c r="W119" s="53" t="str">
        <f t="shared" si="92"/>
        <v>018030</v>
      </c>
      <c r="X119" s="53" t="str">
        <f t="shared" si="92"/>
        <v>101150</v>
      </c>
      <c r="Y119" s="53" t="str">
        <f t="shared" si="92"/>
        <v>104051</v>
      </c>
      <c r="Z119" s="53" t="str">
        <f t="shared" si="92"/>
        <v>105010</v>
      </c>
      <c r="AA119" s="53" t="str">
        <f t="shared" si="92"/>
        <v>106020</v>
      </c>
      <c r="AB119" s="138" t="str">
        <f>AB3</f>
        <v>HIVATAL</v>
      </c>
      <c r="AC119" s="53" t="str">
        <f>AC3</f>
        <v>011130</v>
      </c>
      <c r="AD119" s="53" t="str">
        <f aca="true" t="shared" si="93" ref="AD119:BK120">AD3</f>
        <v>013320</v>
      </c>
      <c r="AE119" s="53" t="str">
        <f t="shared" si="93"/>
        <v>013350</v>
      </c>
      <c r="AF119" s="53" t="str">
        <f t="shared" si="93"/>
        <v>016010</v>
      </c>
      <c r="AG119" s="53" t="str">
        <f t="shared" si="93"/>
        <v>016080</v>
      </c>
      <c r="AH119" s="53" t="str">
        <f t="shared" si="93"/>
        <v>018010</v>
      </c>
      <c r="AI119" s="53" t="str">
        <f t="shared" si="93"/>
        <v>018020</v>
      </c>
      <c r="AJ119" s="53" t="str">
        <f t="shared" si="93"/>
        <v>018030</v>
      </c>
      <c r="AK119" s="53" t="str">
        <f t="shared" si="93"/>
        <v>041231</v>
      </c>
      <c r="AL119" s="53" t="str">
        <f t="shared" si="93"/>
        <v>041232</v>
      </c>
      <c r="AM119" s="53" t="str">
        <f t="shared" si="93"/>
        <v>041233</v>
      </c>
      <c r="AN119" s="53" t="str">
        <f t="shared" si="93"/>
        <v>041236</v>
      </c>
      <c r="AO119" s="53" t="str">
        <f t="shared" si="93"/>
        <v>041237</v>
      </c>
      <c r="AP119" s="53" t="str">
        <f t="shared" si="93"/>
        <v>042180</v>
      </c>
      <c r="AQ119" s="53" t="str">
        <f t="shared" si="93"/>
        <v>045120</v>
      </c>
      <c r="AR119" s="53" t="str">
        <f t="shared" si="93"/>
        <v>045160</v>
      </c>
      <c r="AS119" s="53" t="str">
        <f t="shared" si="93"/>
        <v>051040</v>
      </c>
      <c r="AT119" s="53" t="str">
        <f t="shared" si="93"/>
        <v>063020</v>
      </c>
      <c r="AU119" s="53" t="str">
        <f t="shared" si="93"/>
        <v>064010</v>
      </c>
      <c r="AV119" s="53" t="str">
        <f t="shared" si="93"/>
        <v>066020</v>
      </c>
      <c r="AW119" s="53" t="str">
        <f t="shared" si="93"/>
        <v>072111</v>
      </c>
      <c r="AX119" s="53" t="str">
        <f t="shared" si="93"/>
        <v>072311</v>
      </c>
      <c r="AY119" s="53" t="str">
        <f t="shared" si="93"/>
        <v>074031</v>
      </c>
      <c r="AZ119" s="53" t="str">
        <f t="shared" si="93"/>
        <v>081030</v>
      </c>
      <c r="BA119" s="53" t="str">
        <f t="shared" si="93"/>
        <v>082092</v>
      </c>
      <c r="BB119" s="53" t="str">
        <f t="shared" si="93"/>
        <v>083030</v>
      </c>
      <c r="BC119" s="53" t="str">
        <f t="shared" si="93"/>
        <v>096010</v>
      </c>
      <c r="BD119" s="53" t="str">
        <f t="shared" si="93"/>
        <v>101150</v>
      </c>
      <c r="BE119" s="53" t="str">
        <f t="shared" si="93"/>
        <v>103010</v>
      </c>
      <c r="BF119" s="53" t="str">
        <f t="shared" si="93"/>
        <v>104051</v>
      </c>
      <c r="BG119" s="53" t="str">
        <f t="shared" si="93"/>
        <v>107051</v>
      </c>
      <c r="BH119" s="53" t="str">
        <f t="shared" si="93"/>
        <v>107060</v>
      </c>
      <c r="BI119" s="53" t="str">
        <f t="shared" si="93"/>
        <v>900060</v>
      </c>
      <c r="BJ119" s="53" t="str">
        <f t="shared" si="93"/>
        <v>900070</v>
      </c>
      <c r="BK119" s="139" t="str">
        <f t="shared" si="93"/>
        <v>ÖNK-I</v>
      </c>
      <c r="BL119" s="136" t="str">
        <f>BL3</f>
        <v>ÖSSZESÍTETT</v>
      </c>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row>
    <row r="120" spans="1:159" ht="83.25" customHeight="1">
      <c r="A120" s="61" t="s">
        <v>323</v>
      </c>
      <c r="B120" s="62" t="s">
        <v>81</v>
      </c>
      <c r="C120" s="63" t="str">
        <f>C4</f>
        <v>önkormányzati vagyonnal való gazdálkodással kapcsolatos feladatok</v>
      </c>
      <c r="D120" s="63" t="str">
        <f>D4</f>
        <v>kiemelt állami és önkormányzati rendezvények</v>
      </c>
      <c r="E120" s="63" t="str">
        <f t="shared" si="90"/>
        <v>támogatási célú finanszírozási műveletek</v>
      </c>
      <c r="F120" s="63" t="str">
        <f t="shared" si="90"/>
        <v>egyéb távközlés</v>
      </c>
      <c r="G120" s="63" t="str">
        <f t="shared" si="90"/>
        <v>könyvtári szolgáltatások</v>
      </c>
      <c r="H120" s="63" t="str">
        <f>H4</f>
        <v>Közművelő-dés - Hagyo-mányos közös-ségi kulturális értékek gondozása</v>
      </c>
      <c r="I120" s="63" t="str">
        <f t="shared" si="90"/>
        <v>a fiatalok társa- dalmi integrációját segítő struktúra, szakmai szolgál- tatások fejlesz- tése, mködtetése</v>
      </c>
      <c r="J120" s="63" t="str">
        <f t="shared" si="90"/>
        <v>helyi, térségi közösségi tér biztosítása, működtetése</v>
      </c>
      <c r="K120" s="63" t="str">
        <f t="shared" si="90"/>
        <v>az időskorúak társadalmi integrációját célzó programok</v>
      </c>
      <c r="L120" s="63" t="str">
        <f t="shared" si="90"/>
        <v>a gyermekek, fiatalok és családok élet- minőségét javí- tó programok</v>
      </c>
      <c r="M120" s="63" t="str">
        <f t="shared" si="90"/>
        <v>romák társa- dalmi integrá- cióját elősegítő tevékenységek, programok</v>
      </c>
      <c r="N120" s="55" t="str">
        <f>N4</f>
        <v>ÖSSZESEN</v>
      </c>
      <c r="O120" s="63" t="str">
        <f>O4</f>
        <v>támogatási célú finanszírozási műveletek</v>
      </c>
      <c r="P120" s="63" t="str">
        <f t="shared" si="91"/>
        <v>óvodai nevelés, ellátás szakmai feladatai</v>
      </c>
      <c r="Q120" s="63" t="str">
        <f t="shared" si="91"/>
        <v>SNI igényű gyermekek óvodai nevelé-sének ellátá-sának szakmai feladatai</v>
      </c>
      <c r="R120" s="63" t="str">
        <f t="shared" si="91"/>
        <v>óvodai nevelés, ellátás működtetési feladatai</v>
      </c>
      <c r="S120" s="63" t="str">
        <f t="shared" si="91"/>
        <v>óvodai intézményi étkeztetés</v>
      </c>
      <c r="T120" s="140" t="str">
        <f t="shared" si="91"/>
        <v>ÖSSZESEN</v>
      </c>
      <c r="U120" s="63" t="str">
        <f>U4</f>
        <v>önkormányzatok és önkormányzati hivatalok jogalkotó és általános igazgatási tevékenysége</v>
      </c>
      <c r="V120" s="63" t="str">
        <f t="shared" si="92"/>
        <v>adó-, vám és jövedéki igazgatás</v>
      </c>
      <c r="W120" s="63" t="str">
        <f t="shared" si="92"/>
        <v>támogatási célú finanszírozási műveletek</v>
      </c>
      <c r="X120" s="63" t="str">
        <f t="shared" si="92"/>
        <v>betegséggel kapcsolatos pénzbeli ellátások, támogatások</v>
      </c>
      <c r="Y120" s="63" t="str">
        <f t="shared" si="92"/>
        <v>gyermekvédelmi pénzbeli és természetbeni ellátások</v>
      </c>
      <c r="Z120" s="63" t="str">
        <f t="shared" si="92"/>
        <v>munkanélküli aktív korúak ellátásai</v>
      </c>
      <c r="AA120" s="63" t="str">
        <f t="shared" si="92"/>
        <v>lakás- fenntartással, lakhatással összefüggő ellátások</v>
      </c>
      <c r="AB120" s="141" t="str">
        <f>AB4</f>
        <v>ÖSSZESEN</v>
      </c>
      <c r="AC120" s="63" t="str">
        <f>AC4</f>
        <v>önkormányzatok és önkormány-zati hivatalok jogalkotó és ál-talános igazg-i tevékenysége</v>
      </c>
      <c r="AD120" s="63" t="str">
        <f t="shared" si="93"/>
        <v>köztemető fenntartás és működtetés</v>
      </c>
      <c r="AE120" s="63" t="str">
        <f>AE4</f>
        <v>önkormányzati vagyonnal való gazdálkodással kapcsolatos feladatok</v>
      </c>
      <c r="AF120" s="63" t="str">
        <f>AF4</f>
        <v>Ogy-i, önk-i és EP-i képviselőválasztásokhoz kapcsolódó tevékenységek</v>
      </c>
      <c r="AG120" s="63" t="str">
        <f t="shared" si="93"/>
        <v>kiemelt állami és önkormányzati rendezvények</v>
      </c>
      <c r="AH120" s="63" t="str">
        <f t="shared" si="93"/>
        <v>önkormányzatok elszámolásai a központi költségvetéssel</v>
      </c>
      <c r="AI120" s="63" t="str">
        <f t="shared" si="93"/>
        <v>központi költségvetési befizetések</v>
      </c>
      <c r="AJ120" s="63" t="str">
        <f t="shared" si="93"/>
        <v>támogatási célú finanszírozási műveletek</v>
      </c>
      <c r="AK120" s="63" t="str">
        <f t="shared" si="93"/>
        <v>rövid időtartamú közfoglalkoz-tatás</v>
      </c>
      <c r="AL120" s="63" t="str">
        <f t="shared" si="93"/>
        <v>Start munkaprogram - téli közfoglalkoz-tatás</v>
      </c>
      <c r="AM120" s="63" t="str">
        <f t="shared" si="93"/>
        <v>hosszabb időtartamú közfoglalkoz-tatás</v>
      </c>
      <c r="AN120" s="63" t="str">
        <f t="shared" si="93"/>
        <v>országos közfoglalkoz-tatási program</v>
      </c>
      <c r="AO120" s="63" t="str">
        <f t="shared" si="93"/>
        <v>közfoglalkoz-tatási mintaprogram</v>
      </c>
      <c r="AP120" s="63" t="str">
        <f t="shared" si="93"/>
        <v>állat-egészségügy</v>
      </c>
      <c r="AQ120" s="63" t="str">
        <f t="shared" si="93"/>
        <v>út-, autópálya építés</v>
      </c>
      <c r="AR120" s="63" t="str">
        <f t="shared" si="93"/>
        <v>közutak, hidak, alagutak üzemeltetése, fenntartása</v>
      </c>
      <c r="AS120" s="63" t="str">
        <f t="shared" si="93"/>
        <v>Nem veszélyes hulladék kezelése, ártalmatlanítása</v>
      </c>
      <c r="AT120" s="63" t="str">
        <f t="shared" si="93"/>
        <v>Víztermelés, kezelés, ellátás</v>
      </c>
      <c r="AU120" s="63" t="str">
        <f t="shared" si="93"/>
        <v>közvilágítás</v>
      </c>
      <c r="AV120" s="63" t="str">
        <f t="shared" si="93"/>
        <v>város-, községgazdál-kodási egyéb szolgáltatások</v>
      </c>
      <c r="AW120" s="63" t="str">
        <f t="shared" si="93"/>
        <v>háziorvosi alapellátás</v>
      </c>
      <c r="AX120" s="63" t="str">
        <f t="shared" si="93"/>
        <v>fogorvosi alapellátás</v>
      </c>
      <c r="AY120" s="63" t="str">
        <f t="shared" si="93"/>
        <v>család- és nővédelmi egészségügyi gondozás</v>
      </c>
      <c r="AZ120" s="63" t="str">
        <f t="shared" si="93"/>
        <v>sportlétesít-mények, edzőtáborok működtetése és fejlesztése</v>
      </c>
      <c r="BA120" s="63" t="str">
        <f>BA4</f>
        <v>Közművelő-dés - Hagyo-mányos közös-ségi kulturális értékek gondozása</v>
      </c>
      <c r="BB120" s="63" t="str">
        <f t="shared" si="93"/>
        <v>egyéb kiadói tevékenység</v>
      </c>
      <c r="BC120" s="63" t="str">
        <f t="shared" si="93"/>
        <v>óvodai intézményi étkeztetés</v>
      </c>
      <c r="BD120" s="63" t="str">
        <f t="shared" si="93"/>
        <v>betegséggel kapcsolatos pénzbeli ellátások, támogatások</v>
      </c>
      <c r="BE120" s="63" t="str">
        <f t="shared" si="93"/>
        <v>elhunyt személyek hátramaradottainak pénzbeli ellátása</v>
      </c>
      <c r="BF120" s="63" t="str">
        <f t="shared" si="93"/>
        <v>gyermekvédelmi pénzbeli és természetbeni ellátások</v>
      </c>
      <c r="BG120" s="63" t="str">
        <f t="shared" si="93"/>
        <v>szociális étkeztetés</v>
      </c>
      <c r="BH120" s="63" t="str">
        <f t="shared" si="93"/>
        <v>egyéb szociális pénzbeli és természetbeni ellátások, támogatások</v>
      </c>
      <c r="BI120" s="63" t="str">
        <f t="shared" si="93"/>
        <v>forgatási és befektetési célú finanszírozási műveletek</v>
      </c>
      <c r="BJ120" s="63" t="str">
        <f t="shared" si="93"/>
        <v>fejezeti és általános tartalékok elszámolása</v>
      </c>
      <c r="BK120" s="142" t="str">
        <f>BK4</f>
        <v>INTÉZMÉNYI KTGV. ÖSSZESEN </v>
      </c>
      <c r="BL120" s="143" t="str">
        <f>BL4</f>
        <v>KÖLTSÉGVETÉS</v>
      </c>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row>
    <row r="121" spans="1:64" ht="18">
      <c r="A121" s="68" t="s">
        <v>324</v>
      </c>
      <c r="B121" s="69" t="s">
        <v>325</v>
      </c>
      <c r="C121" s="70">
        <f>C136+C122</f>
        <v>0</v>
      </c>
      <c r="D121" s="70">
        <f>D136+D122</f>
        <v>0</v>
      </c>
      <c r="E121" s="70">
        <f aca="true" t="shared" si="94" ref="E121:K121">E136+E122</f>
        <v>0</v>
      </c>
      <c r="F121" s="70">
        <f t="shared" si="94"/>
        <v>0</v>
      </c>
      <c r="G121" s="70">
        <f t="shared" si="94"/>
        <v>873</v>
      </c>
      <c r="H121" s="70">
        <f t="shared" si="94"/>
        <v>0</v>
      </c>
      <c r="I121" s="70">
        <f t="shared" si="94"/>
        <v>975</v>
      </c>
      <c r="J121" s="70">
        <f t="shared" si="94"/>
        <v>1247</v>
      </c>
      <c r="K121" s="70">
        <f t="shared" si="94"/>
        <v>0</v>
      </c>
      <c r="L121" s="70">
        <f>L136+L122</f>
        <v>0</v>
      </c>
      <c r="M121" s="70">
        <f>M136+M122</f>
        <v>0</v>
      </c>
      <c r="N121" s="71">
        <f t="shared" si="46"/>
        <v>3095</v>
      </c>
      <c r="O121" s="70">
        <f>O136+O122</f>
        <v>0</v>
      </c>
      <c r="P121" s="70">
        <f>P136+P122</f>
        <v>45931</v>
      </c>
      <c r="Q121" s="70">
        <f>Q136+Q122</f>
        <v>0</v>
      </c>
      <c r="R121" s="70">
        <f>R136+R122</f>
        <v>3800</v>
      </c>
      <c r="S121" s="70">
        <f>S136+S122</f>
        <v>0</v>
      </c>
      <c r="T121" s="144">
        <f t="shared" si="74"/>
        <v>49731</v>
      </c>
      <c r="U121" s="70">
        <f>U136+U122</f>
        <v>37570</v>
      </c>
      <c r="V121" s="70">
        <f aca="true" t="shared" si="95" ref="V121:BJ121">V136+V122</f>
        <v>3254</v>
      </c>
      <c r="W121" s="70">
        <f t="shared" si="95"/>
        <v>0</v>
      </c>
      <c r="X121" s="70">
        <f t="shared" si="95"/>
        <v>0</v>
      </c>
      <c r="Y121" s="70">
        <f t="shared" si="95"/>
        <v>0</v>
      </c>
      <c r="Z121" s="70">
        <f t="shared" si="95"/>
        <v>0</v>
      </c>
      <c r="AA121" s="70">
        <f t="shared" si="95"/>
        <v>0</v>
      </c>
      <c r="AB121" s="73">
        <f aca="true" t="shared" si="96" ref="AB121:AB184">SUM(U121:AA121)</f>
        <v>40824</v>
      </c>
      <c r="AC121" s="70">
        <f t="shared" si="95"/>
        <v>0</v>
      </c>
      <c r="AD121" s="70">
        <f t="shared" si="95"/>
        <v>0</v>
      </c>
      <c r="AE121" s="70">
        <f t="shared" si="95"/>
        <v>0</v>
      </c>
      <c r="AF121" s="70">
        <f>AF136+AF122</f>
        <v>0</v>
      </c>
      <c r="AG121" s="70">
        <f t="shared" si="95"/>
        <v>0</v>
      </c>
      <c r="AH121" s="70">
        <f t="shared" si="95"/>
        <v>0</v>
      </c>
      <c r="AI121" s="70">
        <f t="shared" si="95"/>
        <v>0</v>
      </c>
      <c r="AJ121" s="70">
        <f t="shared" si="95"/>
        <v>0</v>
      </c>
      <c r="AK121" s="70">
        <f t="shared" si="95"/>
        <v>0</v>
      </c>
      <c r="AL121" s="70">
        <f t="shared" si="95"/>
        <v>5983</v>
      </c>
      <c r="AM121" s="70">
        <f t="shared" si="95"/>
        <v>1239</v>
      </c>
      <c r="AN121" s="70">
        <f t="shared" si="95"/>
        <v>0</v>
      </c>
      <c r="AO121" s="70">
        <f t="shared" si="95"/>
        <v>0</v>
      </c>
      <c r="AP121" s="70">
        <f t="shared" si="95"/>
        <v>0</v>
      </c>
      <c r="AQ121" s="70">
        <f t="shared" si="95"/>
        <v>0</v>
      </c>
      <c r="AR121" s="70">
        <f t="shared" si="95"/>
        <v>0</v>
      </c>
      <c r="AS121" s="70">
        <f t="shared" si="95"/>
        <v>0</v>
      </c>
      <c r="AT121" s="70">
        <f t="shared" si="95"/>
        <v>0</v>
      </c>
      <c r="AU121" s="70">
        <f t="shared" si="95"/>
        <v>0</v>
      </c>
      <c r="AV121" s="70">
        <f t="shared" si="95"/>
        <v>0</v>
      </c>
      <c r="AW121" s="70">
        <f t="shared" si="95"/>
        <v>0</v>
      </c>
      <c r="AX121" s="70">
        <f t="shared" si="95"/>
        <v>0</v>
      </c>
      <c r="AY121" s="70">
        <f t="shared" si="95"/>
        <v>2699</v>
      </c>
      <c r="AZ121" s="70">
        <f t="shared" si="95"/>
        <v>0</v>
      </c>
      <c r="BA121" s="70">
        <f t="shared" si="95"/>
        <v>0</v>
      </c>
      <c r="BB121" s="70">
        <f t="shared" si="95"/>
        <v>0</v>
      </c>
      <c r="BC121" s="70">
        <f t="shared" si="95"/>
        <v>0</v>
      </c>
      <c r="BD121" s="70">
        <f t="shared" si="95"/>
        <v>0</v>
      </c>
      <c r="BE121" s="70">
        <f t="shared" si="95"/>
        <v>0</v>
      </c>
      <c r="BF121" s="70">
        <f t="shared" si="95"/>
        <v>0</v>
      </c>
      <c r="BG121" s="70">
        <f t="shared" si="95"/>
        <v>2063</v>
      </c>
      <c r="BH121" s="70">
        <f t="shared" si="95"/>
        <v>0</v>
      </c>
      <c r="BI121" s="70">
        <f t="shared" si="95"/>
        <v>0</v>
      </c>
      <c r="BJ121" s="70">
        <f t="shared" si="95"/>
        <v>0</v>
      </c>
      <c r="BK121" s="74">
        <f aca="true" t="shared" si="97" ref="BK121:BK184">SUM(AC121:BJ121)</f>
        <v>11984</v>
      </c>
      <c r="BL121" s="75">
        <f aca="true" t="shared" si="98" ref="BL121:BL184">BK121+AB121+T121+N121</f>
        <v>105634</v>
      </c>
    </row>
    <row r="122" spans="1:64" ht="18">
      <c r="A122" s="77" t="s">
        <v>326</v>
      </c>
      <c r="B122" s="78" t="s">
        <v>327</v>
      </c>
      <c r="C122" s="79">
        <f>SUM(C123:C135)</f>
        <v>0</v>
      </c>
      <c r="D122" s="79">
        <f>SUM(D123:D135)</f>
        <v>0</v>
      </c>
      <c r="E122" s="79">
        <f aca="true" t="shared" si="99" ref="E122:K122">SUM(E123:E135)</f>
        <v>0</v>
      </c>
      <c r="F122" s="79">
        <f t="shared" si="99"/>
        <v>0</v>
      </c>
      <c r="G122" s="79">
        <f t="shared" si="99"/>
        <v>873</v>
      </c>
      <c r="H122" s="79">
        <f t="shared" si="99"/>
        <v>0</v>
      </c>
      <c r="I122" s="79">
        <f t="shared" si="99"/>
        <v>975</v>
      </c>
      <c r="J122" s="79">
        <f t="shared" si="99"/>
        <v>1247</v>
      </c>
      <c r="K122" s="79">
        <f t="shared" si="99"/>
        <v>0</v>
      </c>
      <c r="L122" s="79">
        <f>SUM(L123:L135)</f>
        <v>0</v>
      </c>
      <c r="M122" s="79">
        <f>SUM(M123:M135)</f>
        <v>0</v>
      </c>
      <c r="N122" s="71">
        <f t="shared" si="46"/>
        <v>3095</v>
      </c>
      <c r="O122" s="79">
        <f>SUM(O123:O135)</f>
        <v>0</v>
      </c>
      <c r="P122" s="79">
        <f>SUM(P123:P135)</f>
        <v>45931</v>
      </c>
      <c r="Q122" s="79">
        <f>SUM(Q123:Q135)</f>
        <v>0</v>
      </c>
      <c r="R122" s="79">
        <f>SUM(R123:R135)</f>
        <v>3800</v>
      </c>
      <c r="S122" s="79">
        <f>SUM(S123:S135)</f>
        <v>0</v>
      </c>
      <c r="T122" s="72">
        <f t="shared" si="74"/>
        <v>49731</v>
      </c>
      <c r="U122" s="79">
        <f>SUM(U123:U135)</f>
        <v>27615</v>
      </c>
      <c r="V122" s="79">
        <f aca="true" t="shared" si="100" ref="V122:BJ122">SUM(V123:V135)</f>
        <v>3254</v>
      </c>
      <c r="W122" s="79">
        <f t="shared" si="100"/>
        <v>0</v>
      </c>
      <c r="X122" s="79">
        <f t="shared" si="100"/>
        <v>0</v>
      </c>
      <c r="Y122" s="79">
        <f t="shared" si="100"/>
        <v>0</v>
      </c>
      <c r="Z122" s="79">
        <f t="shared" si="100"/>
        <v>0</v>
      </c>
      <c r="AA122" s="79">
        <f t="shared" si="100"/>
        <v>0</v>
      </c>
      <c r="AB122" s="73">
        <f t="shared" si="96"/>
        <v>30869</v>
      </c>
      <c r="AC122" s="79">
        <f t="shared" si="100"/>
        <v>0</v>
      </c>
      <c r="AD122" s="79">
        <f t="shared" si="100"/>
        <v>0</v>
      </c>
      <c r="AE122" s="79">
        <f t="shared" si="100"/>
        <v>0</v>
      </c>
      <c r="AF122" s="79">
        <f>SUM(AF123:AF135)</f>
        <v>0</v>
      </c>
      <c r="AG122" s="79">
        <f t="shared" si="100"/>
        <v>0</v>
      </c>
      <c r="AH122" s="79">
        <f t="shared" si="100"/>
        <v>0</v>
      </c>
      <c r="AI122" s="79">
        <f t="shared" si="100"/>
        <v>0</v>
      </c>
      <c r="AJ122" s="79">
        <f t="shared" si="100"/>
        <v>0</v>
      </c>
      <c r="AK122" s="79">
        <f t="shared" si="100"/>
        <v>0</v>
      </c>
      <c r="AL122" s="79">
        <f t="shared" si="100"/>
        <v>5983</v>
      </c>
      <c r="AM122" s="79">
        <f t="shared" si="100"/>
        <v>1239</v>
      </c>
      <c r="AN122" s="79">
        <f t="shared" si="100"/>
        <v>0</v>
      </c>
      <c r="AO122" s="79">
        <f t="shared" si="100"/>
        <v>0</v>
      </c>
      <c r="AP122" s="79">
        <f t="shared" si="100"/>
        <v>0</v>
      </c>
      <c r="AQ122" s="79">
        <f t="shared" si="100"/>
        <v>0</v>
      </c>
      <c r="AR122" s="79">
        <f t="shared" si="100"/>
        <v>0</v>
      </c>
      <c r="AS122" s="79">
        <f t="shared" si="100"/>
        <v>0</v>
      </c>
      <c r="AT122" s="79">
        <f t="shared" si="100"/>
        <v>0</v>
      </c>
      <c r="AU122" s="79">
        <f t="shared" si="100"/>
        <v>0</v>
      </c>
      <c r="AV122" s="79">
        <f t="shared" si="100"/>
        <v>0</v>
      </c>
      <c r="AW122" s="79">
        <f t="shared" si="100"/>
        <v>0</v>
      </c>
      <c r="AX122" s="79">
        <f t="shared" si="100"/>
        <v>0</v>
      </c>
      <c r="AY122" s="79">
        <f t="shared" si="100"/>
        <v>2699</v>
      </c>
      <c r="AZ122" s="79">
        <f t="shared" si="100"/>
        <v>0</v>
      </c>
      <c r="BA122" s="79">
        <f t="shared" si="100"/>
        <v>0</v>
      </c>
      <c r="BB122" s="79">
        <f t="shared" si="100"/>
        <v>0</v>
      </c>
      <c r="BC122" s="79">
        <f t="shared" si="100"/>
        <v>0</v>
      </c>
      <c r="BD122" s="79">
        <f t="shared" si="100"/>
        <v>0</v>
      </c>
      <c r="BE122" s="79">
        <f t="shared" si="100"/>
        <v>0</v>
      </c>
      <c r="BF122" s="79">
        <f t="shared" si="100"/>
        <v>0</v>
      </c>
      <c r="BG122" s="79">
        <f t="shared" si="100"/>
        <v>2063</v>
      </c>
      <c r="BH122" s="79">
        <f t="shared" si="100"/>
        <v>0</v>
      </c>
      <c r="BI122" s="79">
        <f t="shared" si="100"/>
        <v>0</v>
      </c>
      <c r="BJ122" s="79">
        <f t="shared" si="100"/>
        <v>0</v>
      </c>
      <c r="BK122" s="74">
        <f t="shared" si="97"/>
        <v>11984</v>
      </c>
      <c r="BL122" s="75">
        <f t="shared" si="98"/>
        <v>95679</v>
      </c>
    </row>
    <row r="123" spans="1:64" s="108" customFormat="1" ht="18">
      <c r="A123" s="109" t="s">
        <v>328</v>
      </c>
      <c r="B123" s="110" t="s">
        <v>329</v>
      </c>
      <c r="C123" s="82"/>
      <c r="D123" s="82"/>
      <c r="E123" s="82"/>
      <c r="F123" s="82"/>
      <c r="G123" s="82">
        <v>622</v>
      </c>
      <c r="H123" s="82"/>
      <c r="I123" s="82">
        <v>883</v>
      </c>
      <c r="J123" s="82">
        <v>1173</v>
      </c>
      <c r="K123" s="82"/>
      <c r="L123" s="82"/>
      <c r="M123" s="82"/>
      <c r="N123" s="111">
        <f t="shared" si="46"/>
        <v>2678</v>
      </c>
      <c r="O123" s="82"/>
      <c r="P123" s="82">
        <v>42314</v>
      </c>
      <c r="Q123" s="82"/>
      <c r="R123" s="82">
        <v>3432</v>
      </c>
      <c r="S123" s="82"/>
      <c r="T123" s="112">
        <f t="shared" si="74"/>
        <v>45746</v>
      </c>
      <c r="U123" s="82">
        <f>34046-4121-5535</f>
        <v>24390</v>
      </c>
      <c r="V123" s="82">
        <v>2678</v>
      </c>
      <c r="W123" s="82"/>
      <c r="X123" s="82"/>
      <c r="Y123" s="82"/>
      <c r="Z123" s="82"/>
      <c r="AA123" s="82"/>
      <c r="AB123" s="113">
        <f t="shared" si="96"/>
        <v>27068</v>
      </c>
      <c r="AC123" s="82"/>
      <c r="AD123" s="82"/>
      <c r="AE123" s="82"/>
      <c r="AF123" s="82"/>
      <c r="AG123" s="82"/>
      <c r="AH123" s="82"/>
      <c r="AI123" s="82"/>
      <c r="AJ123" s="82"/>
      <c r="AK123" s="82"/>
      <c r="AL123" s="82">
        <f>3717+2266</f>
        <v>5983</v>
      </c>
      <c r="AM123" s="82">
        <v>1239</v>
      </c>
      <c r="AN123" s="82"/>
      <c r="AO123" s="82"/>
      <c r="AP123" s="82"/>
      <c r="AQ123" s="82"/>
      <c r="AR123" s="82"/>
      <c r="AS123" s="82"/>
      <c r="AT123" s="82"/>
      <c r="AU123" s="82"/>
      <c r="AV123" s="82"/>
      <c r="AW123" s="82"/>
      <c r="AX123" s="82"/>
      <c r="AY123" s="82">
        <f>2551+1</f>
        <v>2552</v>
      </c>
      <c r="AZ123" s="82"/>
      <c r="BA123" s="82"/>
      <c r="BB123" s="82"/>
      <c r="BC123" s="82"/>
      <c r="BD123" s="82"/>
      <c r="BE123" s="82"/>
      <c r="BF123" s="82"/>
      <c r="BG123" s="82">
        <v>1764</v>
      </c>
      <c r="BH123" s="82"/>
      <c r="BI123" s="82"/>
      <c r="BJ123" s="82"/>
      <c r="BK123" s="145">
        <f t="shared" si="97"/>
        <v>11538</v>
      </c>
      <c r="BL123" s="114">
        <f t="shared" si="98"/>
        <v>87030</v>
      </c>
    </row>
    <row r="124" spans="1:64" s="108" customFormat="1" ht="18">
      <c r="A124" s="109" t="s">
        <v>330</v>
      </c>
      <c r="B124" s="110" t="s">
        <v>331</v>
      </c>
      <c r="C124" s="82"/>
      <c r="D124" s="82"/>
      <c r="E124" s="82"/>
      <c r="F124" s="82"/>
      <c r="G124" s="82"/>
      <c r="H124" s="82"/>
      <c r="I124" s="82"/>
      <c r="J124" s="82"/>
      <c r="K124" s="82"/>
      <c r="L124" s="82"/>
      <c r="M124" s="82"/>
      <c r="N124" s="111">
        <f t="shared" si="46"/>
        <v>0</v>
      </c>
      <c r="O124" s="82"/>
      <c r="P124" s="82"/>
      <c r="Q124" s="82"/>
      <c r="R124" s="82"/>
      <c r="S124" s="82"/>
      <c r="T124" s="112">
        <f t="shared" si="74"/>
        <v>0</v>
      </c>
      <c r="U124" s="82">
        <f>1343-152</f>
        <v>1191</v>
      </c>
      <c r="V124" s="82">
        <v>152</v>
      </c>
      <c r="W124" s="82"/>
      <c r="X124" s="82"/>
      <c r="Y124" s="82"/>
      <c r="Z124" s="82"/>
      <c r="AA124" s="82"/>
      <c r="AB124" s="113">
        <f t="shared" si="96"/>
        <v>1343</v>
      </c>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145">
        <f t="shared" si="97"/>
        <v>0</v>
      </c>
      <c r="BL124" s="114">
        <f t="shared" si="98"/>
        <v>1343</v>
      </c>
    </row>
    <row r="125" spans="1:64" s="108" customFormat="1" ht="18">
      <c r="A125" s="109" t="s">
        <v>332</v>
      </c>
      <c r="B125" s="110" t="s">
        <v>333</v>
      </c>
      <c r="C125" s="82"/>
      <c r="D125" s="82"/>
      <c r="E125" s="82"/>
      <c r="F125" s="82"/>
      <c r="G125" s="82"/>
      <c r="H125" s="82"/>
      <c r="I125" s="82"/>
      <c r="J125" s="82"/>
      <c r="K125" s="82"/>
      <c r="L125" s="82"/>
      <c r="M125" s="82"/>
      <c r="N125" s="111">
        <f t="shared" si="46"/>
        <v>0</v>
      </c>
      <c r="O125" s="82"/>
      <c r="P125" s="82"/>
      <c r="Q125" s="82"/>
      <c r="R125" s="82"/>
      <c r="S125" s="82"/>
      <c r="T125" s="112">
        <f t="shared" si="74"/>
        <v>0</v>
      </c>
      <c r="U125" s="82">
        <v>380</v>
      </c>
      <c r="V125" s="82">
        <v>210</v>
      </c>
      <c r="W125" s="82"/>
      <c r="X125" s="82"/>
      <c r="Y125" s="82"/>
      <c r="Z125" s="82"/>
      <c r="AA125" s="82"/>
      <c r="AB125" s="113">
        <f t="shared" si="96"/>
        <v>590</v>
      </c>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145">
        <f t="shared" si="97"/>
        <v>0</v>
      </c>
      <c r="BL125" s="114">
        <f t="shared" si="98"/>
        <v>590</v>
      </c>
    </row>
    <row r="126" spans="1:64" s="108" customFormat="1" ht="30">
      <c r="A126" s="109" t="s">
        <v>334</v>
      </c>
      <c r="B126" s="110" t="s">
        <v>335</v>
      </c>
      <c r="C126" s="82"/>
      <c r="D126" s="82"/>
      <c r="E126" s="82"/>
      <c r="F126" s="82"/>
      <c r="G126" s="82"/>
      <c r="H126" s="82"/>
      <c r="I126" s="82"/>
      <c r="J126" s="82"/>
      <c r="K126" s="82"/>
      <c r="L126" s="82"/>
      <c r="M126" s="82"/>
      <c r="N126" s="111">
        <f t="shared" si="46"/>
        <v>0</v>
      </c>
      <c r="O126" s="82"/>
      <c r="P126" s="82"/>
      <c r="Q126" s="82"/>
      <c r="R126" s="82"/>
      <c r="S126" s="82"/>
      <c r="T126" s="112">
        <f t="shared" si="74"/>
        <v>0</v>
      </c>
      <c r="U126" s="82"/>
      <c r="V126" s="82"/>
      <c r="W126" s="82"/>
      <c r="X126" s="82"/>
      <c r="Y126" s="82"/>
      <c r="Z126" s="82"/>
      <c r="AA126" s="82"/>
      <c r="AB126" s="113">
        <f t="shared" si="96"/>
        <v>0</v>
      </c>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145">
        <f t="shared" si="97"/>
        <v>0</v>
      </c>
      <c r="BL126" s="114">
        <f t="shared" si="98"/>
        <v>0</v>
      </c>
    </row>
    <row r="127" spans="1:64" s="108" customFormat="1" ht="18">
      <c r="A127" s="109" t="s">
        <v>336</v>
      </c>
      <c r="B127" s="110" t="s">
        <v>337</v>
      </c>
      <c r="C127" s="82"/>
      <c r="D127" s="82"/>
      <c r="E127" s="82"/>
      <c r="F127" s="82"/>
      <c r="G127" s="82"/>
      <c r="H127" s="82"/>
      <c r="I127" s="82"/>
      <c r="J127" s="82"/>
      <c r="K127" s="82"/>
      <c r="L127" s="82"/>
      <c r="M127" s="82"/>
      <c r="N127" s="111">
        <f t="shared" si="46"/>
        <v>0</v>
      </c>
      <c r="O127" s="82"/>
      <c r="P127" s="82"/>
      <c r="Q127" s="82"/>
      <c r="R127" s="82"/>
      <c r="S127" s="82"/>
      <c r="T127" s="112">
        <f t="shared" si="74"/>
        <v>0</v>
      </c>
      <c r="U127" s="82"/>
      <c r="V127" s="82"/>
      <c r="W127" s="82"/>
      <c r="X127" s="82"/>
      <c r="Y127" s="82"/>
      <c r="Z127" s="82"/>
      <c r="AA127" s="82"/>
      <c r="AB127" s="113">
        <f t="shared" si="96"/>
        <v>0</v>
      </c>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145">
        <f t="shared" si="97"/>
        <v>0</v>
      </c>
      <c r="BL127" s="114">
        <f t="shared" si="98"/>
        <v>0</v>
      </c>
    </row>
    <row r="128" spans="1:64" s="108" customFormat="1" ht="18">
      <c r="A128" s="109" t="s">
        <v>338</v>
      </c>
      <c r="B128" s="110" t="s">
        <v>339</v>
      </c>
      <c r="C128" s="82"/>
      <c r="D128" s="82"/>
      <c r="E128" s="82"/>
      <c r="F128" s="82"/>
      <c r="G128" s="82"/>
      <c r="H128" s="82"/>
      <c r="I128" s="82"/>
      <c r="J128" s="82"/>
      <c r="K128" s="82"/>
      <c r="L128" s="82"/>
      <c r="M128" s="82"/>
      <c r="N128" s="111">
        <f t="shared" si="46"/>
        <v>0</v>
      </c>
      <c r="O128" s="82"/>
      <c r="P128" s="82">
        <v>530</v>
      </c>
      <c r="Q128" s="82"/>
      <c r="R128" s="82"/>
      <c r="S128" s="82"/>
      <c r="T128" s="112">
        <f t="shared" si="74"/>
        <v>530</v>
      </c>
      <c r="U128" s="82"/>
      <c r="V128" s="82"/>
      <c r="W128" s="82"/>
      <c r="X128" s="82"/>
      <c r="Y128" s="82"/>
      <c r="Z128" s="82"/>
      <c r="AA128" s="82"/>
      <c r="AB128" s="113">
        <f t="shared" si="96"/>
        <v>0</v>
      </c>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145">
        <f t="shared" si="97"/>
        <v>0</v>
      </c>
      <c r="BL128" s="114">
        <f t="shared" si="98"/>
        <v>530</v>
      </c>
    </row>
    <row r="129" spans="1:64" s="108" customFormat="1" ht="18">
      <c r="A129" s="109" t="s">
        <v>340</v>
      </c>
      <c r="B129" s="110" t="s">
        <v>341</v>
      </c>
      <c r="C129" s="82"/>
      <c r="D129" s="82"/>
      <c r="E129" s="82"/>
      <c r="F129" s="82"/>
      <c r="G129" s="82">
        <v>55</v>
      </c>
      <c r="H129" s="82"/>
      <c r="I129" s="82">
        <v>92</v>
      </c>
      <c r="J129" s="82">
        <v>74</v>
      </c>
      <c r="K129" s="82"/>
      <c r="L129" s="82"/>
      <c r="M129" s="82"/>
      <c r="N129" s="111">
        <f t="shared" si="46"/>
        <v>221</v>
      </c>
      <c r="O129" s="82"/>
      <c r="P129" s="82">
        <v>2653</v>
      </c>
      <c r="Q129" s="82"/>
      <c r="R129" s="82">
        <v>368</v>
      </c>
      <c r="S129" s="82"/>
      <c r="T129" s="112">
        <f t="shared" si="74"/>
        <v>3021</v>
      </c>
      <c r="U129" s="82">
        <f>1314-147</f>
        <v>1167</v>
      </c>
      <c r="V129" s="82">
        <v>147</v>
      </c>
      <c r="W129" s="82"/>
      <c r="X129" s="82"/>
      <c r="Y129" s="82"/>
      <c r="Z129" s="82"/>
      <c r="AA129" s="82"/>
      <c r="AB129" s="113">
        <f t="shared" si="96"/>
        <v>1314</v>
      </c>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v>147</v>
      </c>
      <c r="AZ129" s="82"/>
      <c r="BA129" s="82"/>
      <c r="BB129" s="82"/>
      <c r="BC129" s="82"/>
      <c r="BD129" s="82"/>
      <c r="BE129" s="82"/>
      <c r="BF129" s="82"/>
      <c r="BG129" s="82">
        <v>147</v>
      </c>
      <c r="BH129" s="82"/>
      <c r="BI129" s="82"/>
      <c r="BJ129" s="82"/>
      <c r="BK129" s="145">
        <f t="shared" si="97"/>
        <v>294</v>
      </c>
      <c r="BL129" s="114">
        <f t="shared" si="98"/>
        <v>4850</v>
      </c>
    </row>
    <row r="130" spans="1:64" s="108" customFormat="1" ht="18">
      <c r="A130" s="109" t="s">
        <v>342</v>
      </c>
      <c r="B130" s="110" t="s">
        <v>343</v>
      </c>
      <c r="C130" s="82"/>
      <c r="D130" s="82"/>
      <c r="E130" s="82"/>
      <c r="F130" s="82"/>
      <c r="G130" s="82"/>
      <c r="H130" s="82"/>
      <c r="I130" s="82"/>
      <c r="J130" s="82"/>
      <c r="K130" s="82"/>
      <c r="L130" s="82"/>
      <c r="M130" s="82"/>
      <c r="N130" s="111">
        <f t="shared" si="46"/>
        <v>0</v>
      </c>
      <c r="O130" s="82"/>
      <c r="P130" s="82"/>
      <c r="Q130" s="82"/>
      <c r="R130" s="82"/>
      <c r="S130" s="82"/>
      <c r="T130" s="112">
        <f t="shared" si="74"/>
        <v>0</v>
      </c>
      <c r="U130" s="82"/>
      <c r="V130" s="82"/>
      <c r="W130" s="82"/>
      <c r="X130" s="82"/>
      <c r="Y130" s="82"/>
      <c r="Z130" s="82"/>
      <c r="AA130" s="82"/>
      <c r="AB130" s="113">
        <f t="shared" si="96"/>
        <v>0</v>
      </c>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145">
        <f t="shared" si="97"/>
        <v>0</v>
      </c>
      <c r="BL130" s="114">
        <f t="shared" si="98"/>
        <v>0</v>
      </c>
    </row>
    <row r="131" spans="1:64" s="108" customFormat="1" ht="18">
      <c r="A131" s="109" t="s">
        <v>344</v>
      </c>
      <c r="B131" s="110" t="s">
        <v>345</v>
      </c>
      <c r="C131" s="82"/>
      <c r="D131" s="82"/>
      <c r="E131" s="82"/>
      <c r="F131" s="82"/>
      <c r="G131" s="82">
        <v>196</v>
      </c>
      <c r="H131" s="82"/>
      <c r="I131" s="82"/>
      <c r="J131" s="82"/>
      <c r="K131" s="82"/>
      <c r="L131" s="82"/>
      <c r="M131" s="82"/>
      <c r="N131" s="111">
        <f t="shared" si="46"/>
        <v>196</v>
      </c>
      <c r="O131" s="82"/>
      <c r="P131" s="82">
        <v>434</v>
      </c>
      <c r="Q131" s="82"/>
      <c r="R131" s="82"/>
      <c r="S131" s="82"/>
      <c r="T131" s="112">
        <f t="shared" si="74"/>
        <v>434</v>
      </c>
      <c r="U131" s="82"/>
      <c r="V131" s="82"/>
      <c r="W131" s="82"/>
      <c r="X131" s="82"/>
      <c r="Y131" s="82"/>
      <c r="Z131" s="82"/>
      <c r="AA131" s="82"/>
      <c r="AB131" s="113">
        <f t="shared" si="96"/>
        <v>0</v>
      </c>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145">
        <f t="shared" si="97"/>
        <v>0</v>
      </c>
      <c r="BL131" s="114">
        <f t="shared" si="98"/>
        <v>630</v>
      </c>
    </row>
    <row r="132" spans="1:64" s="108" customFormat="1" ht="18">
      <c r="A132" s="109" t="s">
        <v>346</v>
      </c>
      <c r="B132" s="110" t="s">
        <v>347</v>
      </c>
      <c r="C132" s="82"/>
      <c r="D132" s="82"/>
      <c r="E132" s="82"/>
      <c r="F132" s="82"/>
      <c r="G132" s="82"/>
      <c r="H132" s="82"/>
      <c r="I132" s="82"/>
      <c r="J132" s="82"/>
      <c r="K132" s="82"/>
      <c r="L132" s="82"/>
      <c r="M132" s="82"/>
      <c r="N132" s="111">
        <f t="shared" si="46"/>
        <v>0</v>
      </c>
      <c r="O132" s="82"/>
      <c r="P132" s="82"/>
      <c r="Q132" s="82"/>
      <c r="R132" s="82"/>
      <c r="S132" s="82"/>
      <c r="T132" s="112">
        <f t="shared" si="74"/>
        <v>0</v>
      </c>
      <c r="U132" s="82"/>
      <c r="V132" s="82"/>
      <c r="W132" s="82"/>
      <c r="X132" s="82"/>
      <c r="Y132" s="82"/>
      <c r="Z132" s="82"/>
      <c r="AA132" s="82"/>
      <c r="AB132" s="113">
        <f t="shared" si="96"/>
        <v>0</v>
      </c>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145">
        <f t="shared" si="97"/>
        <v>0</v>
      </c>
      <c r="BL132" s="114">
        <f t="shared" si="98"/>
        <v>0</v>
      </c>
    </row>
    <row r="133" spans="1:64" s="108" customFormat="1" ht="18">
      <c r="A133" s="109" t="s">
        <v>348</v>
      </c>
      <c r="B133" s="110" t="s">
        <v>349</v>
      </c>
      <c r="C133" s="82"/>
      <c r="D133" s="82"/>
      <c r="E133" s="82"/>
      <c r="F133" s="82"/>
      <c r="G133" s="82"/>
      <c r="H133" s="82"/>
      <c r="I133" s="82"/>
      <c r="J133" s="82"/>
      <c r="K133" s="82"/>
      <c r="L133" s="82"/>
      <c r="M133" s="82"/>
      <c r="N133" s="111">
        <f t="shared" si="46"/>
        <v>0</v>
      </c>
      <c r="O133" s="82"/>
      <c r="P133" s="82"/>
      <c r="Q133" s="82"/>
      <c r="R133" s="82"/>
      <c r="S133" s="82"/>
      <c r="T133" s="112">
        <f t="shared" si="74"/>
        <v>0</v>
      </c>
      <c r="U133" s="82"/>
      <c r="V133" s="82"/>
      <c r="W133" s="82"/>
      <c r="X133" s="82"/>
      <c r="Y133" s="82"/>
      <c r="Z133" s="82"/>
      <c r="AA133" s="82"/>
      <c r="AB133" s="113">
        <f t="shared" si="96"/>
        <v>0</v>
      </c>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145">
        <f t="shared" si="97"/>
        <v>0</v>
      </c>
      <c r="BL133" s="114">
        <f t="shared" si="98"/>
        <v>0</v>
      </c>
    </row>
    <row r="134" spans="1:64" s="108" customFormat="1" ht="18">
      <c r="A134" s="109" t="s">
        <v>350</v>
      </c>
      <c r="B134" s="110" t="s">
        <v>351</v>
      </c>
      <c r="C134" s="82"/>
      <c r="D134" s="82"/>
      <c r="E134" s="82"/>
      <c r="F134" s="82"/>
      <c r="G134" s="82"/>
      <c r="H134" s="82"/>
      <c r="I134" s="82"/>
      <c r="J134" s="82"/>
      <c r="K134" s="82"/>
      <c r="L134" s="82"/>
      <c r="M134" s="82"/>
      <c r="N134" s="111">
        <f t="shared" si="46"/>
        <v>0</v>
      </c>
      <c r="O134" s="82"/>
      <c r="P134" s="82"/>
      <c r="Q134" s="82"/>
      <c r="R134" s="82"/>
      <c r="S134" s="82"/>
      <c r="T134" s="112">
        <f t="shared" si="74"/>
        <v>0</v>
      </c>
      <c r="U134" s="82">
        <v>248</v>
      </c>
      <c r="V134" s="82"/>
      <c r="W134" s="82"/>
      <c r="X134" s="82"/>
      <c r="Y134" s="82"/>
      <c r="Z134" s="82"/>
      <c r="AA134" s="82"/>
      <c r="AB134" s="113">
        <f t="shared" si="96"/>
        <v>248</v>
      </c>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145">
        <f t="shared" si="97"/>
        <v>0</v>
      </c>
      <c r="BL134" s="114">
        <f t="shared" si="98"/>
        <v>248</v>
      </c>
    </row>
    <row r="135" spans="1:64" s="108" customFormat="1" ht="18">
      <c r="A135" s="109" t="s">
        <v>352</v>
      </c>
      <c r="B135" s="110" t="s">
        <v>353</v>
      </c>
      <c r="C135" s="82"/>
      <c r="D135" s="82"/>
      <c r="E135" s="82"/>
      <c r="F135" s="82"/>
      <c r="G135" s="82"/>
      <c r="H135" s="82"/>
      <c r="I135" s="82"/>
      <c r="J135" s="82"/>
      <c r="K135" s="82"/>
      <c r="L135" s="82"/>
      <c r="M135" s="82"/>
      <c r="N135" s="111">
        <f t="shared" si="46"/>
        <v>0</v>
      </c>
      <c r="O135" s="82"/>
      <c r="P135" s="82"/>
      <c r="Q135" s="82"/>
      <c r="R135" s="82"/>
      <c r="S135" s="82"/>
      <c r="T135" s="112">
        <f t="shared" si="74"/>
        <v>0</v>
      </c>
      <c r="U135" s="82">
        <f>239</f>
        <v>239</v>
      </c>
      <c r="V135" s="82">
        <v>67</v>
      </c>
      <c r="W135" s="82"/>
      <c r="X135" s="82"/>
      <c r="Y135" s="82"/>
      <c r="Z135" s="82"/>
      <c r="AA135" s="82"/>
      <c r="AB135" s="113">
        <f t="shared" si="96"/>
        <v>306</v>
      </c>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v>152</v>
      </c>
      <c r="BH135" s="82"/>
      <c r="BI135" s="82"/>
      <c r="BJ135" s="82"/>
      <c r="BK135" s="145">
        <f t="shared" si="97"/>
        <v>152</v>
      </c>
      <c r="BL135" s="114">
        <f t="shared" si="98"/>
        <v>458</v>
      </c>
    </row>
    <row r="136" spans="1:64" ht="18">
      <c r="A136" s="77" t="s">
        <v>354</v>
      </c>
      <c r="B136" s="78" t="s">
        <v>355</v>
      </c>
      <c r="C136" s="79">
        <f>SUM(C137:C139)</f>
        <v>0</v>
      </c>
      <c r="D136" s="79">
        <f>SUM(D137:D139)</f>
        <v>0</v>
      </c>
      <c r="E136" s="79">
        <f aca="true" t="shared" si="101" ref="E136:K136">SUM(E137:E139)</f>
        <v>0</v>
      </c>
      <c r="F136" s="79">
        <f t="shared" si="101"/>
        <v>0</v>
      </c>
      <c r="G136" s="79">
        <f t="shared" si="101"/>
        <v>0</v>
      </c>
      <c r="H136" s="79">
        <f t="shared" si="101"/>
        <v>0</v>
      </c>
      <c r="I136" s="79">
        <f t="shared" si="101"/>
        <v>0</v>
      </c>
      <c r="J136" s="79">
        <f t="shared" si="101"/>
        <v>0</v>
      </c>
      <c r="K136" s="79">
        <f t="shared" si="101"/>
        <v>0</v>
      </c>
      <c r="L136" s="79">
        <f>SUM(L137:L139)</f>
        <v>0</v>
      </c>
      <c r="M136" s="79">
        <f>SUM(M137:M139)</f>
        <v>0</v>
      </c>
      <c r="N136" s="71">
        <f t="shared" si="46"/>
        <v>0</v>
      </c>
      <c r="O136" s="79">
        <f>SUM(O137:O139)</f>
        <v>0</v>
      </c>
      <c r="P136" s="79">
        <f>SUM(P137:P139)</f>
        <v>0</v>
      </c>
      <c r="Q136" s="79">
        <f>SUM(Q137:Q139)</f>
        <v>0</v>
      </c>
      <c r="R136" s="79">
        <f>SUM(R137:R139)</f>
        <v>0</v>
      </c>
      <c r="S136" s="79">
        <f>SUM(S137:S139)</f>
        <v>0</v>
      </c>
      <c r="T136" s="72">
        <f t="shared" si="74"/>
        <v>0</v>
      </c>
      <c r="U136" s="79">
        <f>SUM(U137:U139)</f>
        <v>9955</v>
      </c>
      <c r="V136" s="79">
        <f aca="true" t="shared" si="102" ref="V136:BJ136">SUM(V137:V139)</f>
        <v>0</v>
      </c>
      <c r="W136" s="79">
        <f t="shared" si="102"/>
        <v>0</v>
      </c>
      <c r="X136" s="79">
        <f t="shared" si="102"/>
        <v>0</v>
      </c>
      <c r="Y136" s="79">
        <f t="shared" si="102"/>
        <v>0</v>
      </c>
      <c r="Z136" s="79">
        <f t="shared" si="102"/>
        <v>0</v>
      </c>
      <c r="AA136" s="79">
        <f t="shared" si="102"/>
        <v>0</v>
      </c>
      <c r="AB136" s="73">
        <f t="shared" si="96"/>
        <v>9955</v>
      </c>
      <c r="AC136" s="79">
        <f t="shared" si="102"/>
        <v>0</v>
      </c>
      <c r="AD136" s="79">
        <f t="shared" si="102"/>
        <v>0</v>
      </c>
      <c r="AE136" s="79">
        <f t="shared" si="102"/>
        <v>0</v>
      </c>
      <c r="AF136" s="79">
        <f>SUM(AF137:AF139)</f>
        <v>0</v>
      </c>
      <c r="AG136" s="79">
        <f t="shared" si="102"/>
        <v>0</v>
      </c>
      <c r="AH136" s="79">
        <f t="shared" si="102"/>
        <v>0</v>
      </c>
      <c r="AI136" s="79">
        <f t="shared" si="102"/>
        <v>0</v>
      </c>
      <c r="AJ136" s="79">
        <f t="shared" si="102"/>
        <v>0</v>
      </c>
      <c r="AK136" s="79">
        <f t="shared" si="102"/>
        <v>0</v>
      </c>
      <c r="AL136" s="79">
        <f t="shared" si="102"/>
        <v>0</v>
      </c>
      <c r="AM136" s="79">
        <f t="shared" si="102"/>
        <v>0</v>
      </c>
      <c r="AN136" s="79">
        <f t="shared" si="102"/>
        <v>0</v>
      </c>
      <c r="AO136" s="79">
        <f t="shared" si="102"/>
        <v>0</v>
      </c>
      <c r="AP136" s="79">
        <f t="shared" si="102"/>
        <v>0</v>
      </c>
      <c r="AQ136" s="79">
        <f t="shared" si="102"/>
        <v>0</v>
      </c>
      <c r="AR136" s="79">
        <f t="shared" si="102"/>
        <v>0</v>
      </c>
      <c r="AS136" s="79">
        <f t="shared" si="102"/>
        <v>0</v>
      </c>
      <c r="AT136" s="79">
        <f t="shared" si="102"/>
        <v>0</v>
      </c>
      <c r="AU136" s="79">
        <f t="shared" si="102"/>
        <v>0</v>
      </c>
      <c r="AV136" s="79">
        <f t="shared" si="102"/>
        <v>0</v>
      </c>
      <c r="AW136" s="79">
        <f t="shared" si="102"/>
        <v>0</v>
      </c>
      <c r="AX136" s="79">
        <f t="shared" si="102"/>
        <v>0</v>
      </c>
      <c r="AY136" s="79">
        <f t="shared" si="102"/>
        <v>0</v>
      </c>
      <c r="AZ136" s="79">
        <f t="shared" si="102"/>
        <v>0</v>
      </c>
      <c r="BA136" s="79">
        <f t="shared" si="102"/>
        <v>0</v>
      </c>
      <c r="BB136" s="79">
        <f t="shared" si="102"/>
        <v>0</v>
      </c>
      <c r="BC136" s="79">
        <f t="shared" si="102"/>
        <v>0</v>
      </c>
      <c r="BD136" s="79">
        <f t="shared" si="102"/>
        <v>0</v>
      </c>
      <c r="BE136" s="79">
        <f t="shared" si="102"/>
        <v>0</v>
      </c>
      <c r="BF136" s="79">
        <f t="shared" si="102"/>
        <v>0</v>
      </c>
      <c r="BG136" s="79">
        <f t="shared" si="102"/>
        <v>0</v>
      </c>
      <c r="BH136" s="79">
        <f t="shared" si="102"/>
        <v>0</v>
      </c>
      <c r="BI136" s="79">
        <f t="shared" si="102"/>
        <v>0</v>
      </c>
      <c r="BJ136" s="79">
        <f t="shared" si="102"/>
        <v>0</v>
      </c>
      <c r="BK136" s="74">
        <f t="shared" si="97"/>
        <v>0</v>
      </c>
      <c r="BL136" s="75">
        <f t="shared" si="98"/>
        <v>9955</v>
      </c>
    </row>
    <row r="137" spans="1:64" s="89" customFormat="1" ht="18">
      <c r="A137" s="80" t="s">
        <v>356</v>
      </c>
      <c r="B137" s="81" t="s">
        <v>357</v>
      </c>
      <c r="C137" s="103"/>
      <c r="D137" s="103"/>
      <c r="E137" s="103"/>
      <c r="F137" s="103"/>
      <c r="G137" s="103"/>
      <c r="H137" s="103"/>
      <c r="I137" s="103"/>
      <c r="J137" s="103"/>
      <c r="K137" s="103"/>
      <c r="L137" s="103"/>
      <c r="M137" s="103"/>
      <c r="N137" s="83">
        <f t="shared" si="46"/>
        <v>0</v>
      </c>
      <c r="O137" s="103"/>
      <c r="P137" s="103"/>
      <c r="Q137" s="103"/>
      <c r="R137" s="103"/>
      <c r="S137" s="103"/>
      <c r="T137" s="84">
        <f t="shared" si="74"/>
        <v>0</v>
      </c>
      <c r="U137" s="103">
        <f>5535+152+147+4121</f>
        <v>9955</v>
      </c>
      <c r="V137" s="103"/>
      <c r="W137" s="103"/>
      <c r="X137" s="103"/>
      <c r="Y137" s="103"/>
      <c r="Z137" s="103"/>
      <c r="AA137" s="103"/>
      <c r="AB137" s="85">
        <f t="shared" si="96"/>
        <v>9955</v>
      </c>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86">
        <f t="shared" si="97"/>
        <v>0</v>
      </c>
      <c r="BL137" s="87">
        <f t="shared" si="98"/>
        <v>9955</v>
      </c>
    </row>
    <row r="138" spans="1:64" s="89" customFormat="1" ht="45">
      <c r="A138" s="80" t="s">
        <v>358</v>
      </c>
      <c r="B138" s="81" t="s">
        <v>359</v>
      </c>
      <c r="C138" s="103"/>
      <c r="D138" s="103"/>
      <c r="E138" s="103"/>
      <c r="F138" s="103"/>
      <c r="G138" s="103"/>
      <c r="H138" s="103"/>
      <c r="I138" s="103"/>
      <c r="J138" s="103"/>
      <c r="K138" s="103"/>
      <c r="L138" s="103"/>
      <c r="M138" s="103"/>
      <c r="N138" s="83">
        <f t="shared" si="46"/>
        <v>0</v>
      </c>
      <c r="O138" s="103"/>
      <c r="P138" s="103"/>
      <c r="Q138" s="103"/>
      <c r="R138" s="103"/>
      <c r="S138" s="103"/>
      <c r="T138" s="84">
        <f t="shared" si="74"/>
        <v>0</v>
      </c>
      <c r="U138" s="103"/>
      <c r="V138" s="103"/>
      <c r="W138" s="103"/>
      <c r="X138" s="103"/>
      <c r="Y138" s="103"/>
      <c r="Z138" s="103"/>
      <c r="AA138" s="103"/>
      <c r="AB138" s="85">
        <f t="shared" si="96"/>
        <v>0</v>
      </c>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86">
        <f t="shared" si="97"/>
        <v>0</v>
      </c>
      <c r="BL138" s="87">
        <f t="shared" si="98"/>
        <v>0</v>
      </c>
    </row>
    <row r="139" spans="1:64" s="89" customFormat="1" ht="18">
      <c r="A139" s="80" t="s">
        <v>360</v>
      </c>
      <c r="B139" s="81" t="s">
        <v>361</v>
      </c>
      <c r="C139" s="103"/>
      <c r="D139" s="103"/>
      <c r="E139" s="103"/>
      <c r="F139" s="103"/>
      <c r="G139" s="103"/>
      <c r="H139" s="103"/>
      <c r="I139" s="103"/>
      <c r="J139" s="103"/>
      <c r="K139" s="103"/>
      <c r="L139" s="103"/>
      <c r="M139" s="103"/>
      <c r="N139" s="83">
        <f t="shared" si="46"/>
        <v>0</v>
      </c>
      <c r="O139" s="103"/>
      <c r="P139" s="103"/>
      <c r="Q139" s="103"/>
      <c r="R139" s="103"/>
      <c r="S139" s="103"/>
      <c r="T139" s="84">
        <f t="shared" si="74"/>
        <v>0</v>
      </c>
      <c r="U139" s="103"/>
      <c r="V139" s="103"/>
      <c r="W139" s="103"/>
      <c r="X139" s="103"/>
      <c r="Y139" s="103"/>
      <c r="Z139" s="103"/>
      <c r="AA139" s="103"/>
      <c r="AB139" s="85">
        <f t="shared" si="96"/>
        <v>0</v>
      </c>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86">
        <f t="shared" si="97"/>
        <v>0</v>
      </c>
      <c r="BL139" s="87">
        <f t="shared" si="98"/>
        <v>0</v>
      </c>
    </row>
    <row r="140" spans="1:64" ht="31.5">
      <c r="A140" s="68" t="s">
        <v>362</v>
      </c>
      <c r="B140" s="69" t="s">
        <v>363</v>
      </c>
      <c r="C140" s="146"/>
      <c r="D140" s="146"/>
      <c r="E140" s="146"/>
      <c r="F140" s="146"/>
      <c r="G140" s="146">
        <v>187</v>
      </c>
      <c r="H140" s="146"/>
      <c r="I140" s="146">
        <v>271</v>
      </c>
      <c r="J140" s="146">
        <v>343</v>
      </c>
      <c r="K140" s="146"/>
      <c r="L140" s="146"/>
      <c r="M140" s="146"/>
      <c r="N140" s="71">
        <f aca="true" t="shared" si="103" ref="N140:N205">SUM(C140:M140)</f>
        <v>801</v>
      </c>
      <c r="O140" s="146"/>
      <c r="P140" s="146">
        <v>12532</v>
      </c>
      <c r="Q140" s="146"/>
      <c r="R140" s="146">
        <v>1058</v>
      </c>
      <c r="S140" s="146"/>
      <c r="T140" s="72">
        <f t="shared" si="74"/>
        <v>13590</v>
      </c>
      <c r="U140" s="146">
        <f>1625+1113+7490</f>
        <v>10228</v>
      </c>
      <c r="V140" s="146">
        <v>892</v>
      </c>
      <c r="W140" s="146"/>
      <c r="X140" s="146"/>
      <c r="Y140" s="146"/>
      <c r="Z140" s="146"/>
      <c r="AA140" s="146"/>
      <c r="AB140" s="73">
        <f t="shared" si="96"/>
        <v>11120</v>
      </c>
      <c r="AC140" s="146"/>
      <c r="AD140" s="146"/>
      <c r="AE140" s="146"/>
      <c r="AF140" s="146"/>
      <c r="AG140" s="146"/>
      <c r="AH140" s="146"/>
      <c r="AI140" s="146"/>
      <c r="AJ140" s="146"/>
      <c r="AK140" s="146"/>
      <c r="AL140" s="146">
        <f>1309+306</f>
        <v>1615</v>
      </c>
      <c r="AM140" s="146">
        <v>334</v>
      </c>
      <c r="AN140" s="146"/>
      <c r="AO140" s="146"/>
      <c r="AP140" s="146"/>
      <c r="AQ140" s="146"/>
      <c r="AR140" s="146"/>
      <c r="AS140" s="146"/>
      <c r="AT140" s="146"/>
      <c r="AU140" s="146"/>
      <c r="AV140" s="146"/>
      <c r="AW140" s="146"/>
      <c r="AX140" s="146"/>
      <c r="AY140" s="146">
        <v>741</v>
      </c>
      <c r="AZ140" s="146"/>
      <c r="BA140" s="146"/>
      <c r="BB140" s="146"/>
      <c r="BC140" s="146"/>
      <c r="BD140" s="146"/>
      <c r="BE140" s="146"/>
      <c r="BF140" s="146"/>
      <c r="BG140" s="146">
        <v>570</v>
      </c>
      <c r="BH140" s="146"/>
      <c r="BI140" s="146"/>
      <c r="BJ140" s="146"/>
      <c r="BK140" s="74">
        <f t="shared" si="97"/>
        <v>3260</v>
      </c>
      <c r="BL140" s="75">
        <f t="shared" si="98"/>
        <v>28771</v>
      </c>
    </row>
    <row r="141" spans="1:64" ht="18">
      <c r="A141" s="68" t="s">
        <v>364</v>
      </c>
      <c r="B141" s="69" t="s">
        <v>365</v>
      </c>
      <c r="C141" s="147">
        <f>C160+C157+C149+C146+C142</f>
        <v>0</v>
      </c>
      <c r="D141" s="147">
        <f>D160+D157+D149+D146+D142</f>
        <v>368</v>
      </c>
      <c r="E141" s="147">
        <f aca="true" t="shared" si="104" ref="E141:K141">E160+E157+E149+E146+E142</f>
        <v>0</v>
      </c>
      <c r="F141" s="147">
        <f t="shared" si="104"/>
        <v>305</v>
      </c>
      <c r="G141" s="147">
        <f t="shared" si="104"/>
        <v>338</v>
      </c>
      <c r="H141" s="147">
        <f t="shared" si="104"/>
        <v>1608</v>
      </c>
      <c r="I141" s="147">
        <f t="shared" si="104"/>
        <v>38</v>
      </c>
      <c r="J141" s="147">
        <f t="shared" si="104"/>
        <v>3606</v>
      </c>
      <c r="K141" s="147">
        <f t="shared" si="104"/>
        <v>0</v>
      </c>
      <c r="L141" s="147">
        <f>L160+L157+L149+L146+L142</f>
        <v>0</v>
      </c>
      <c r="M141" s="147">
        <f>M160+M157+M149+M146+M142</f>
        <v>0</v>
      </c>
      <c r="N141" s="71">
        <f t="shared" si="103"/>
        <v>6263</v>
      </c>
      <c r="O141" s="147">
        <f>O160+O157+O149+O146+O142</f>
        <v>0</v>
      </c>
      <c r="P141" s="147">
        <f>P160+P157+P149+P146+P142</f>
        <v>1406</v>
      </c>
      <c r="Q141" s="147">
        <f>Q160+Q157+Q149+Q146+Q142</f>
        <v>0</v>
      </c>
      <c r="R141" s="147">
        <f>R160+R157+R149+R146+R142</f>
        <v>5879</v>
      </c>
      <c r="S141" s="147">
        <f>S160+S157+S149+S146+S142</f>
        <v>0</v>
      </c>
      <c r="T141" s="72">
        <f t="shared" si="74"/>
        <v>7285</v>
      </c>
      <c r="U141" s="147">
        <f>U160+U157+U149+U146+U142</f>
        <v>9892</v>
      </c>
      <c r="V141" s="147">
        <f aca="true" t="shared" si="105" ref="V141:BJ141">V160+V157+V149+V146+V142</f>
        <v>209</v>
      </c>
      <c r="W141" s="147">
        <f t="shared" si="105"/>
        <v>0</v>
      </c>
      <c r="X141" s="147">
        <f t="shared" si="105"/>
        <v>0</v>
      </c>
      <c r="Y141" s="147">
        <f t="shared" si="105"/>
        <v>0</v>
      </c>
      <c r="Z141" s="147">
        <f t="shared" si="105"/>
        <v>0</v>
      </c>
      <c r="AA141" s="147">
        <f t="shared" si="105"/>
        <v>0</v>
      </c>
      <c r="AB141" s="73">
        <f t="shared" si="96"/>
        <v>10101</v>
      </c>
      <c r="AC141" s="147">
        <f t="shared" si="105"/>
        <v>90819</v>
      </c>
      <c r="AD141" s="147">
        <f t="shared" si="105"/>
        <v>445</v>
      </c>
      <c r="AE141" s="147">
        <f t="shared" si="105"/>
        <v>229</v>
      </c>
      <c r="AF141" s="147">
        <f>AF160+AF157+AF149+AF146+AF142</f>
        <v>0</v>
      </c>
      <c r="AG141" s="147">
        <f t="shared" si="105"/>
        <v>0</v>
      </c>
      <c r="AH141" s="147">
        <f t="shared" si="105"/>
        <v>0</v>
      </c>
      <c r="AI141" s="147">
        <f t="shared" si="105"/>
        <v>0</v>
      </c>
      <c r="AJ141" s="147">
        <f t="shared" si="105"/>
        <v>0</v>
      </c>
      <c r="AK141" s="147">
        <f t="shared" si="105"/>
        <v>0</v>
      </c>
      <c r="AL141" s="147">
        <f t="shared" si="105"/>
        <v>352</v>
      </c>
      <c r="AM141" s="147">
        <f t="shared" si="105"/>
        <v>0</v>
      </c>
      <c r="AN141" s="147">
        <f t="shared" si="105"/>
        <v>0</v>
      </c>
      <c r="AO141" s="147">
        <f t="shared" si="105"/>
        <v>0</v>
      </c>
      <c r="AP141" s="147">
        <f t="shared" si="105"/>
        <v>191</v>
      </c>
      <c r="AQ141" s="147">
        <f t="shared" si="105"/>
        <v>0</v>
      </c>
      <c r="AR141" s="147">
        <f t="shared" si="105"/>
        <v>0</v>
      </c>
      <c r="AS141" s="147">
        <f t="shared" si="105"/>
        <v>216</v>
      </c>
      <c r="AT141" s="147">
        <f t="shared" si="105"/>
        <v>9793</v>
      </c>
      <c r="AU141" s="147">
        <f t="shared" si="105"/>
        <v>5080</v>
      </c>
      <c r="AV141" s="147">
        <f t="shared" si="105"/>
        <v>1292</v>
      </c>
      <c r="AW141" s="147">
        <f t="shared" si="105"/>
        <v>128</v>
      </c>
      <c r="AX141" s="147">
        <f t="shared" si="105"/>
        <v>0</v>
      </c>
      <c r="AY141" s="147">
        <f t="shared" si="105"/>
        <v>1715</v>
      </c>
      <c r="AZ141" s="147">
        <f t="shared" si="105"/>
        <v>0</v>
      </c>
      <c r="BA141" s="147">
        <f t="shared" si="105"/>
        <v>0</v>
      </c>
      <c r="BB141" s="147">
        <f t="shared" si="105"/>
        <v>191</v>
      </c>
      <c r="BC141" s="147">
        <f t="shared" si="105"/>
        <v>0</v>
      </c>
      <c r="BD141" s="147">
        <f t="shared" si="105"/>
        <v>0</v>
      </c>
      <c r="BE141" s="147">
        <f t="shared" si="105"/>
        <v>0</v>
      </c>
      <c r="BF141" s="147">
        <f t="shared" si="105"/>
        <v>0</v>
      </c>
      <c r="BG141" s="147">
        <f t="shared" si="105"/>
        <v>0</v>
      </c>
      <c r="BH141" s="147">
        <f t="shared" si="105"/>
        <v>85</v>
      </c>
      <c r="BI141" s="147">
        <f t="shared" si="105"/>
        <v>0</v>
      </c>
      <c r="BJ141" s="147">
        <f t="shared" si="105"/>
        <v>0</v>
      </c>
      <c r="BK141" s="74">
        <f t="shared" si="97"/>
        <v>110536</v>
      </c>
      <c r="BL141" s="75">
        <f t="shared" si="98"/>
        <v>134185</v>
      </c>
    </row>
    <row r="142" spans="1:64" ht="18">
      <c r="A142" s="77" t="s">
        <v>366</v>
      </c>
      <c r="B142" s="78" t="s">
        <v>367</v>
      </c>
      <c r="C142" s="79">
        <f>SUM(C143:C145)</f>
        <v>0</v>
      </c>
      <c r="D142" s="79">
        <f>SUM(D143:D145)</f>
        <v>290</v>
      </c>
      <c r="E142" s="79">
        <f aca="true" t="shared" si="106" ref="E142:K142">SUM(E143:E145)</f>
        <v>0</v>
      </c>
      <c r="F142" s="79">
        <f t="shared" si="106"/>
        <v>0</v>
      </c>
      <c r="G142" s="79">
        <f t="shared" si="106"/>
        <v>280</v>
      </c>
      <c r="H142" s="79">
        <f t="shared" si="106"/>
        <v>633</v>
      </c>
      <c r="I142" s="79">
        <f t="shared" si="106"/>
        <v>0</v>
      </c>
      <c r="J142" s="79">
        <f t="shared" si="106"/>
        <v>880</v>
      </c>
      <c r="K142" s="79">
        <f t="shared" si="106"/>
        <v>0</v>
      </c>
      <c r="L142" s="79">
        <f>SUM(L143:L145)</f>
        <v>0</v>
      </c>
      <c r="M142" s="79">
        <f>SUM(M143:M145)</f>
        <v>0</v>
      </c>
      <c r="N142" s="71">
        <f t="shared" si="103"/>
        <v>2083</v>
      </c>
      <c r="O142" s="79">
        <f>SUM(O143:O145)</f>
        <v>0</v>
      </c>
      <c r="P142" s="79">
        <f>SUM(P143:P145)</f>
        <v>778</v>
      </c>
      <c r="Q142" s="79">
        <f>SUM(Q143:Q145)</f>
        <v>0</v>
      </c>
      <c r="R142" s="79">
        <f>SUM(R143:R145)</f>
        <v>590</v>
      </c>
      <c r="S142" s="79">
        <f>SUM(S143:S145)</f>
        <v>0</v>
      </c>
      <c r="T142" s="72">
        <f t="shared" si="74"/>
        <v>1368</v>
      </c>
      <c r="U142" s="79">
        <f>SUM(U143:U145)</f>
        <v>1175</v>
      </c>
      <c r="V142" s="79">
        <f aca="true" t="shared" si="107" ref="V142:BJ142">SUM(V143:V145)</f>
        <v>0</v>
      </c>
      <c r="W142" s="79">
        <f t="shared" si="107"/>
        <v>0</v>
      </c>
      <c r="X142" s="79">
        <f t="shared" si="107"/>
        <v>0</v>
      </c>
      <c r="Y142" s="79">
        <f t="shared" si="107"/>
        <v>0</v>
      </c>
      <c r="Z142" s="79">
        <f t="shared" si="107"/>
        <v>0</v>
      </c>
      <c r="AA142" s="79">
        <f t="shared" si="107"/>
        <v>0</v>
      </c>
      <c r="AB142" s="73">
        <f t="shared" si="96"/>
        <v>1175</v>
      </c>
      <c r="AC142" s="79">
        <f t="shared" si="107"/>
        <v>0</v>
      </c>
      <c r="AD142" s="79">
        <f t="shared" si="107"/>
        <v>0</v>
      </c>
      <c r="AE142" s="79">
        <f t="shared" si="107"/>
        <v>0</v>
      </c>
      <c r="AF142" s="79">
        <f>SUM(AF143:AF145)</f>
        <v>0</v>
      </c>
      <c r="AG142" s="79">
        <f t="shared" si="107"/>
        <v>0</v>
      </c>
      <c r="AH142" s="79">
        <f t="shared" si="107"/>
        <v>0</v>
      </c>
      <c r="AI142" s="79">
        <f t="shared" si="107"/>
        <v>0</v>
      </c>
      <c r="AJ142" s="79">
        <f t="shared" si="107"/>
        <v>0</v>
      </c>
      <c r="AK142" s="79">
        <f t="shared" si="107"/>
        <v>0</v>
      </c>
      <c r="AL142" s="79">
        <f t="shared" si="107"/>
        <v>277</v>
      </c>
      <c r="AM142" s="79">
        <f t="shared" si="107"/>
        <v>0</v>
      </c>
      <c r="AN142" s="79">
        <f t="shared" si="107"/>
        <v>0</v>
      </c>
      <c r="AO142" s="79">
        <f t="shared" si="107"/>
        <v>0</v>
      </c>
      <c r="AP142" s="79">
        <f t="shared" si="107"/>
        <v>0</v>
      </c>
      <c r="AQ142" s="79">
        <f t="shared" si="107"/>
        <v>0</v>
      </c>
      <c r="AR142" s="79">
        <f t="shared" si="107"/>
        <v>0</v>
      </c>
      <c r="AS142" s="79">
        <f t="shared" si="107"/>
        <v>0</v>
      </c>
      <c r="AT142" s="79">
        <f t="shared" si="107"/>
        <v>0</v>
      </c>
      <c r="AU142" s="79">
        <f t="shared" si="107"/>
        <v>0</v>
      </c>
      <c r="AV142" s="79">
        <f t="shared" si="107"/>
        <v>0</v>
      </c>
      <c r="AW142" s="79">
        <f t="shared" si="107"/>
        <v>0</v>
      </c>
      <c r="AX142" s="79">
        <f t="shared" si="107"/>
        <v>0</v>
      </c>
      <c r="AY142" s="79">
        <f t="shared" si="107"/>
        <v>173</v>
      </c>
      <c r="AZ142" s="79">
        <f t="shared" si="107"/>
        <v>0</v>
      </c>
      <c r="BA142" s="79">
        <f t="shared" si="107"/>
        <v>0</v>
      </c>
      <c r="BB142" s="79">
        <f t="shared" si="107"/>
        <v>0</v>
      </c>
      <c r="BC142" s="79">
        <f t="shared" si="107"/>
        <v>0</v>
      </c>
      <c r="BD142" s="79">
        <f t="shared" si="107"/>
        <v>0</v>
      </c>
      <c r="BE142" s="79">
        <f t="shared" si="107"/>
        <v>0</v>
      </c>
      <c r="BF142" s="79">
        <f t="shared" si="107"/>
        <v>0</v>
      </c>
      <c r="BG142" s="79">
        <f t="shared" si="107"/>
        <v>0</v>
      </c>
      <c r="BH142" s="79">
        <f t="shared" si="107"/>
        <v>0</v>
      </c>
      <c r="BI142" s="79">
        <f t="shared" si="107"/>
        <v>0</v>
      </c>
      <c r="BJ142" s="79">
        <f t="shared" si="107"/>
        <v>0</v>
      </c>
      <c r="BK142" s="74">
        <f t="shared" si="97"/>
        <v>450</v>
      </c>
      <c r="BL142" s="75">
        <f t="shared" si="98"/>
        <v>5076</v>
      </c>
    </row>
    <row r="143" spans="1:64" s="89" customFormat="1" ht="18">
      <c r="A143" s="80" t="s">
        <v>368</v>
      </c>
      <c r="B143" s="81" t="s">
        <v>369</v>
      </c>
      <c r="C143" s="103"/>
      <c r="D143" s="103"/>
      <c r="E143" s="103"/>
      <c r="F143" s="103"/>
      <c r="G143" s="103"/>
      <c r="H143" s="103"/>
      <c r="I143" s="103"/>
      <c r="J143" s="103">
        <f>220</f>
        <v>220</v>
      </c>
      <c r="K143" s="103"/>
      <c r="L143" s="103"/>
      <c r="M143" s="103"/>
      <c r="N143" s="83">
        <f t="shared" si="103"/>
        <v>220</v>
      </c>
      <c r="O143" s="103"/>
      <c r="P143" s="103">
        <f>450+10</f>
        <v>460</v>
      </c>
      <c r="Q143" s="103"/>
      <c r="R143" s="103"/>
      <c r="S143" s="103"/>
      <c r="T143" s="84">
        <f t="shared" si="74"/>
        <v>460</v>
      </c>
      <c r="U143" s="103">
        <f>80+20</f>
        <v>100</v>
      </c>
      <c r="V143" s="103"/>
      <c r="W143" s="103"/>
      <c r="X143" s="103"/>
      <c r="Y143" s="103"/>
      <c r="Z143" s="103"/>
      <c r="AA143" s="103"/>
      <c r="AB143" s="85">
        <f t="shared" si="96"/>
        <v>100</v>
      </c>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f>100+2</f>
        <v>102</v>
      </c>
      <c r="AZ143" s="103"/>
      <c r="BA143" s="103"/>
      <c r="BB143" s="103"/>
      <c r="BC143" s="103"/>
      <c r="BD143" s="103"/>
      <c r="BE143" s="103"/>
      <c r="BF143" s="103"/>
      <c r="BG143" s="103"/>
      <c r="BH143" s="103"/>
      <c r="BI143" s="103"/>
      <c r="BJ143" s="103"/>
      <c r="BK143" s="86">
        <f t="shared" si="97"/>
        <v>102</v>
      </c>
      <c r="BL143" s="87">
        <f t="shared" si="98"/>
        <v>882</v>
      </c>
    </row>
    <row r="144" spans="1:64" s="89" customFormat="1" ht="18">
      <c r="A144" s="80" t="s">
        <v>370</v>
      </c>
      <c r="B144" s="81" t="s">
        <v>371</v>
      </c>
      <c r="C144" s="103"/>
      <c r="D144" s="103"/>
      <c r="E144" s="103"/>
      <c r="F144" s="103"/>
      <c r="G144" s="103"/>
      <c r="H144" s="103"/>
      <c r="I144" s="103"/>
      <c r="J144" s="103">
        <f>150+50</f>
        <v>200</v>
      </c>
      <c r="K144" s="103"/>
      <c r="L144" s="103"/>
      <c r="M144" s="103"/>
      <c r="N144" s="83">
        <f t="shared" si="103"/>
        <v>200</v>
      </c>
      <c r="O144" s="103"/>
      <c r="P144" s="103"/>
      <c r="Q144" s="103"/>
      <c r="R144" s="103">
        <f>180+140</f>
        <v>320</v>
      </c>
      <c r="S144" s="103"/>
      <c r="T144" s="84">
        <f t="shared" si="74"/>
        <v>320</v>
      </c>
      <c r="U144" s="103">
        <f>880</f>
        <v>880</v>
      </c>
      <c r="V144" s="103"/>
      <c r="W144" s="103"/>
      <c r="X144" s="103"/>
      <c r="Y144" s="103"/>
      <c r="Z144" s="103"/>
      <c r="AA144" s="103"/>
      <c r="AB144" s="85">
        <f t="shared" si="96"/>
        <v>880</v>
      </c>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f>20+40</f>
        <v>60</v>
      </c>
      <c r="AZ144" s="103"/>
      <c r="BA144" s="103"/>
      <c r="BB144" s="103"/>
      <c r="BC144" s="103"/>
      <c r="BD144" s="103"/>
      <c r="BE144" s="103"/>
      <c r="BF144" s="103"/>
      <c r="BG144" s="103"/>
      <c r="BH144" s="103"/>
      <c r="BI144" s="103"/>
      <c r="BJ144" s="103"/>
      <c r="BK144" s="86">
        <f t="shared" si="97"/>
        <v>60</v>
      </c>
      <c r="BL144" s="87">
        <f t="shared" si="98"/>
        <v>1460</v>
      </c>
    </row>
    <row r="145" spans="1:64" s="89" customFormat="1" ht="18">
      <c r="A145" s="80" t="s">
        <v>372</v>
      </c>
      <c r="B145" s="81" t="s">
        <v>373</v>
      </c>
      <c r="C145" s="103"/>
      <c r="D145" s="103">
        <v>290</v>
      </c>
      <c r="E145" s="103"/>
      <c r="F145" s="103"/>
      <c r="G145" s="103">
        <v>280</v>
      </c>
      <c r="H145" s="103">
        <v>633</v>
      </c>
      <c r="I145" s="103"/>
      <c r="J145" s="103">
        <f>160+100+200</f>
        <v>460</v>
      </c>
      <c r="K145" s="103"/>
      <c r="L145" s="103"/>
      <c r="M145" s="103"/>
      <c r="N145" s="83">
        <f t="shared" si="103"/>
        <v>1663</v>
      </c>
      <c r="O145" s="103"/>
      <c r="P145" s="103">
        <f>120+83+20+95</f>
        <v>318</v>
      </c>
      <c r="Q145" s="103"/>
      <c r="R145" s="103">
        <f>270</f>
        <v>270</v>
      </c>
      <c r="S145" s="103"/>
      <c r="T145" s="84">
        <f t="shared" si="74"/>
        <v>588</v>
      </c>
      <c r="U145" s="103">
        <f>140+15+20+20</f>
        <v>195</v>
      </c>
      <c r="V145" s="103"/>
      <c r="W145" s="103"/>
      <c r="X145" s="103"/>
      <c r="Y145" s="103"/>
      <c r="Z145" s="103"/>
      <c r="AA145" s="103"/>
      <c r="AB145" s="85">
        <f t="shared" si="96"/>
        <v>195</v>
      </c>
      <c r="AC145" s="103"/>
      <c r="AD145" s="103"/>
      <c r="AE145" s="103"/>
      <c r="AF145" s="103"/>
      <c r="AG145" s="103"/>
      <c r="AH145" s="103"/>
      <c r="AI145" s="103"/>
      <c r="AJ145" s="103"/>
      <c r="AK145" s="103"/>
      <c r="AL145" s="103">
        <v>277</v>
      </c>
      <c r="AM145" s="103"/>
      <c r="AN145" s="103"/>
      <c r="AO145" s="103"/>
      <c r="AP145" s="103"/>
      <c r="AQ145" s="103"/>
      <c r="AR145" s="103"/>
      <c r="AS145" s="103"/>
      <c r="AT145" s="103"/>
      <c r="AU145" s="103"/>
      <c r="AV145" s="103"/>
      <c r="AW145" s="103"/>
      <c r="AX145" s="103"/>
      <c r="AY145" s="103">
        <v>11</v>
      </c>
      <c r="AZ145" s="103"/>
      <c r="BA145" s="103"/>
      <c r="BB145" s="103"/>
      <c r="BC145" s="103"/>
      <c r="BD145" s="103"/>
      <c r="BE145" s="103"/>
      <c r="BF145" s="103"/>
      <c r="BG145" s="103"/>
      <c r="BH145" s="103"/>
      <c r="BI145" s="103"/>
      <c r="BJ145" s="103"/>
      <c r="BK145" s="86">
        <f t="shared" si="97"/>
        <v>288</v>
      </c>
      <c r="BL145" s="87">
        <f t="shared" si="98"/>
        <v>2734</v>
      </c>
    </row>
    <row r="146" spans="1:64" ht="18">
      <c r="A146" s="77" t="s">
        <v>374</v>
      </c>
      <c r="B146" s="78" t="s">
        <v>375</v>
      </c>
      <c r="C146" s="79">
        <f>SUM(C147:C148)</f>
        <v>0</v>
      </c>
      <c r="D146" s="79">
        <f>SUM(D147:D148)</f>
        <v>0</v>
      </c>
      <c r="E146" s="79">
        <f aca="true" t="shared" si="108" ref="E146:K146">SUM(E147:E148)</f>
        <v>0</v>
      </c>
      <c r="F146" s="79">
        <f t="shared" si="108"/>
        <v>240</v>
      </c>
      <c r="G146" s="79">
        <f t="shared" si="108"/>
        <v>0</v>
      </c>
      <c r="H146" s="79">
        <f t="shared" si="108"/>
        <v>0</v>
      </c>
      <c r="I146" s="79">
        <f t="shared" si="108"/>
        <v>0</v>
      </c>
      <c r="J146" s="79">
        <f t="shared" si="108"/>
        <v>200</v>
      </c>
      <c r="K146" s="79">
        <f t="shared" si="108"/>
        <v>0</v>
      </c>
      <c r="L146" s="79">
        <f>SUM(L147:L148)</f>
        <v>0</v>
      </c>
      <c r="M146" s="79">
        <f>SUM(M147:M148)</f>
        <v>0</v>
      </c>
      <c r="N146" s="71">
        <f t="shared" si="103"/>
        <v>440</v>
      </c>
      <c r="O146" s="79">
        <f>SUM(O147:O148)</f>
        <v>0</v>
      </c>
      <c r="P146" s="79">
        <f>SUM(P147:P148)</f>
        <v>0</v>
      </c>
      <c r="Q146" s="79">
        <f>SUM(Q147:Q148)</f>
        <v>0</v>
      </c>
      <c r="R146" s="79">
        <f>SUM(R147:R148)</f>
        <v>610</v>
      </c>
      <c r="S146" s="79">
        <f>SUM(S147:S148)</f>
        <v>0</v>
      </c>
      <c r="T146" s="72">
        <f t="shared" si="74"/>
        <v>610</v>
      </c>
      <c r="U146" s="79">
        <f>SUM(U147:U148)</f>
        <v>1760</v>
      </c>
      <c r="V146" s="79">
        <f aca="true" t="shared" si="109" ref="V146:BJ146">SUM(V147:V148)</f>
        <v>0</v>
      </c>
      <c r="W146" s="79">
        <f t="shared" si="109"/>
        <v>0</v>
      </c>
      <c r="X146" s="79">
        <f t="shared" si="109"/>
        <v>0</v>
      </c>
      <c r="Y146" s="79">
        <f t="shared" si="109"/>
        <v>0</v>
      </c>
      <c r="Z146" s="79">
        <f t="shared" si="109"/>
        <v>0</v>
      </c>
      <c r="AA146" s="79">
        <f t="shared" si="109"/>
        <v>0</v>
      </c>
      <c r="AB146" s="73">
        <f t="shared" si="96"/>
        <v>1760</v>
      </c>
      <c r="AC146" s="79">
        <f t="shared" si="109"/>
        <v>30</v>
      </c>
      <c r="AD146" s="79">
        <f t="shared" si="109"/>
        <v>0</v>
      </c>
      <c r="AE146" s="79">
        <f t="shared" si="109"/>
        <v>0</v>
      </c>
      <c r="AF146" s="79">
        <f>SUM(AF147:AF148)</f>
        <v>0</v>
      </c>
      <c r="AG146" s="79">
        <f t="shared" si="109"/>
        <v>0</v>
      </c>
      <c r="AH146" s="79">
        <f t="shared" si="109"/>
        <v>0</v>
      </c>
      <c r="AI146" s="79">
        <f t="shared" si="109"/>
        <v>0</v>
      </c>
      <c r="AJ146" s="79">
        <f t="shared" si="109"/>
        <v>0</v>
      </c>
      <c r="AK146" s="79">
        <f t="shared" si="109"/>
        <v>0</v>
      </c>
      <c r="AL146" s="79">
        <f t="shared" si="109"/>
        <v>0</v>
      </c>
      <c r="AM146" s="79">
        <f t="shared" si="109"/>
        <v>0</v>
      </c>
      <c r="AN146" s="79">
        <f t="shared" si="109"/>
        <v>0</v>
      </c>
      <c r="AO146" s="79">
        <f t="shared" si="109"/>
        <v>0</v>
      </c>
      <c r="AP146" s="79">
        <f t="shared" si="109"/>
        <v>0</v>
      </c>
      <c r="AQ146" s="79">
        <f t="shared" si="109"/>
        <v>0</v>
      </c>
      <c r="AR146" s="79">
        <f t="shared" si="109"/>
        <v>0</v>
      </c>
      <c r="AS146" s="79">
        <f t="shared" si="109"/>
        <v>0</v>
      </c>
      <c r="AT146" s="79">
        <f t="shared" si="109"/>
        <v>0</v>
      </c>
      <c r="AU146" s="79">
        <f t="shared" si="109"/>
        <v>0</v>
      </c>
      <c r="AV146" s="79">
        <f t="shared" si="109"/>
        <v>0</v>
      </c>
      <c r="AW146" s="79">
        <f t="shared" si="109"/>
        <v>0</v>
      </c>
      <c r="AX146" s="79">
        <f t="shared" si="109"/>
        <v>0</v>
      </c>
      <c r="AY146" s="79">
        <f t="shared" si="109"/>
        <v>288</v>
      </c>
      <c r="AZ146" s="79">
        <f t="shared" si="109"/>
        <v>0</v>
      </c>
      <c r="BA146" s="79">
        <f t="shared" si="109"/>
        <v>0</v>
      </c>
      <c r="BB146" s="79">
        <f t="shared" si="109"/>
        <v>0</v>
      </c>
      <c r="BC146" s="79">
        <f t="shared" si="109"/>
        <v>0</v>
      </c>
      <c r="BD146" s="79">
        <f t="shared" si="109"/>
        <v>0</v>
      </c>
      <c r="BE146" s="79">
        <f t="shared" si="109"/>
        <v>0</v>
      </c>
      <c r="BF146" s="79">
        <f t="shared" si="109"/>
        <v>0</v>
      </c>
      <c r="BG146" s="79">
        <f t="shared" si="109"/>
        <v>0</v>
      </c>
      <c r="BH146" s="79">
        <f t="shared" si="109"/>
        <v>0</v>
      </c>
      <c r="BI146" s="79">
        <f t="shared" si="109"/>
        <v>0</v>
      </c>
      <c r="BJ146" s="79">
        <f t="shared" si="109"/>
        <v>0</v>
      </c>
      <c r="BK146" s="74">
        <f t="shared" si="97"/>
        <v>318</v>
      </c>
      <c r="BL146" s="75">
        <f t="shared" si="98"/>
        <v>3128</v>
      </c>
    </row>
    <row r="147" spans="1:64" s="89" customFormat="1" ht="18">
      <c r="A147" s="80" t="s">
        <v>376</v>
      </c>
      <c r="B147" s="81" t="s">
        <v>377</v>
      </c>
      <c r="C147" s="103"/>
      <c r="D147" s="103"/>
      <c r="E147" s="103"/>
      <c r="F147" s="103">
        <v>240</v>
      </c>
      <c r="G147" s="103"/>
      <c r="H147" s="103"/>
      <c r="I147" s="103"/>
      <c r="J147" s="103">
        <v>120</v>
      </c>
      <c r="K147" s="103"/>
      <c r="L147" s="103"/>
      <c r="M147" s="103"/>
      <c r="N147" s="83">
        <f t="shared" si="103"/>
        <v>360</v>
      </c>
      <c r="O147" s="103"/>
      <c r="P147" s="103"/>
      <c r="Q147" s="103"/>
      <c r="R147" s="103">
        <f>100+410</f>
        <v>510</v>
      </c>
      <c r="S147" s="103"/>
      <c r="T147" s="84">
        <f t="shared" si="74"/>
        <v>510</v>
      </c>
      <c r="U147" s="103">
        <f>170+1280</f>
        <v>1450</v>
      </c>
      <c r="V147" s="103"/>
      <c r="W147" s="103"/>
      <c r="X147" s="103"/>
      <c r="Y147" s="103"/>
      <c r="Z147" s="103"/>
      <c r="AA147" s="103"/>
      <c r="AB147" s="85">
        <f t="shared" si="96"/>
        <v>1450</v>
      </c>
      <c r="AC147" s="103">
        <f>30</f>
        <v>30</v>
      </c>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f>90+83</f>
        <v>173</v>
      </c>
      <c r="AZ147" s="103"/>
      <c r="BA147" s="103"/>
      <c r="BB147" s="103"/>
      <c r="BC147" s="103"/>
      <c r="BD147" s="103"/>
      <c r="BE147" s="103"/>
      <c r="BF147" s="103"/>
      <c r="BG147" s="103"/>
      <c r="BH147" s="103"/>
      <c r="BI147" s="103"/>
      <c r="BJ147" s="103"/>
      <c r="BK147" s="86">
        <f t="shared" si="97"/>
        <v>203</v>
      </c>
      <c r="BL147" s="87">
        <f t="shared" si="98"/>
        <v>2523</v>
      </c>
    </row>
    <row r="148" spans="1:64" s="89" customFormat="1" ht="18">
      <c r="A148" s="80" t="s">
        <v>378</v>
      </c>
      <c r="B148" s="81" t="s">
        <v>379</v>
      </c>
      <c r="C148" s="103"/>
      <c r="D148" s="103"/>
      <c r="E148" s="103"/>
      <c r="F148" s="103"/>
      <c r="G148" s="103"/>
      <c r="H148" s="103"/>
      <c r="I148" s="103"/>
      <c r="J148" s="103">
        <f>80</f>
        <v>80</v>
      </c>
      <c r="K148" s="103"/>
      <c r="L148" s="103"/>
      <c r="M148" s="103"/>
      <c r="N148" s="83">
        <f t="shared" si="103"/>
        <v>80</v>
      </c>
      <c r="O148" s="103"/>
      <c r="P148" s="103"/>
      <c r="Q148" s="103"/>
      <c r="R148" s="103">
        <f>100</f>
        <v>100</v>
      </c>
      <c r="S148" s="103"/>
      <c r="T148" s="84">
        <f t="shared" si="74"/>
        <v>100</v>
      </c>
      <c r="U148" s="103">
        <f>310</f>
        <v>310</v>
      </c>
      <c r="V148" s="103"/>
      <c r="W148" s="103"/>
      <c r="X148" s="103"/>
      <c r="Y148" s="103"/>
      <c r="Z148" s="103"/>
      <c r="AA148" s="103"/>
      <c r="AB148" s="85">
        <f t="shared" si="96"/>
        <v>310</v>
      </c>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f>115</f>
        <v>115</v>
      </c>
      <c r="AZ148" s="103"/>
      <c r="BA148" s="103"/>
      <c r="BB148" s="103"/>
      <c r="BC148" s="103"/>
      <c r="BD148" s="103"/>
      <c r="BE148" s="103"/>
      <c r="BF148" s="103"/>
      <c r="BG148" s="103"/>
      <c r="BH148" s="103"/>
      <c r="BI148" s="103"/>
      <c r="BJ148" s="103"/>
      <c r="BK148" s="86">
        <f t="shared" si="97"/>
        <v>115</v>
      </c>
      <c r="BL148" s="87">
        <f t="shared" si="98"/>
        <v>605</v>
      </c>
    </row>
    <row r="149" spans="1:64" ht="18">
      <c r="A149" s="77" t="s">
        <v>380</v>
      </c>
      <c r="B149" s="78" t="s">
        <v>381</v>
      </c>
      <c r="C149" s="79">
        <f>SUM(C150:C156)</f>
        <v>0</v>
      </c>
      <c r="D149" s="79">
        <f>SUM(D150:D156)</f>
        <v>0</v>
      </c>
      <c r="E149" s="79">
        <f aca="true" t="shared" si="110" ref="E149:K149">SUM(E150:E156)</f>
        <v>0</v>
      </c>
      <c r="F149" s="79">
        <f t="shared" si="110"/>
        <v>0</v>
      </c>
      <c r="G149" s="79">
        <f t="shared" si="110"/>
        <v>35</v>
      </c>
      <c r="H149" s="79">
        <f t="shared" si="110"/>
        <v>633</v>
      </c>
      <c r="I149" s="79">
        <f t="shared" si="110"/>
        <v>30</v>
      </c>
      <c r="J149" s="79">
        <f t="shared" si="110"/>
        <v>1593</v>
      </c>
      <c r="K149" s="79">
        <f t="shared" si="110"/>
        <v>0</v>
      </c>
      <c r="L149" s="79">
        <f>SUM(L150:L156)</f>
        <v>0</v>
      </c>
      <c r="M149" s="79">
        <f>SUM(M150:M156)</f>
        <v>0</v>
      </c>
      <c r="N149" s="71">
        <f t="shared" si="103"/>
        <v>2291</v>
      </c>
      <c r="O149" s="79">
        <f>SUM(O150:O156)</f>
        <v>0</v>
      </c>
      <c r="P149" s="79">
        <f>SUM(P150:P156)</f>
        <v>350</v>
      </c>
      <c r="Q149" s="79">
        <f>SUM(Q150:Q156)</f>
        <v>0</v>
      </c>
      <c r="R149" s="79">
        <f>SUM(R150:R156)</f>
        <v>3429</v>
      </c>
      <c r="S149" s="79">
        <f>SUM(S150:S156)</f>
        <v>0</v>
      </c>
      <c r="T149" s="72">
        <f t="shared" si="74"/>
        <v>3779</v>
      </c>
      <c r="U149" s="79">
        <f>SUM(U150:U156)</f>
        <v>4812</v>
      </c>
      <c r="V149" s="79">
        <f aca="true" t="shared" si="111" ref="V149:BJ149">SUM(V150:V156)</f>
        <v>125</v>
      </c>
      <c r="W149" s="79">
        <f t="shared" si="111"/>
        <v>0</v>
      </c>
      <c r="X149" s="79">
        <f t="shared" si="111"/>
        <v>0</v>
      </c>
      <c r="Y149" s="79">
        <f t="shared" si="111"/>
        <v>0</v>
      </c>
      <c r="Z149" s="79">
        <f t="shared" si="111"/>
        <v>0</v>
      </c>
      <c r="AA149" s="79">
        <f t="shared" si="111"/>
        <v>0</v>
      </c>
      <c r="AB149" s="73">
        <f t="shared" si="96"/>
        <v>4937</v>
      </c>
      <c r="AC149" s="79">
        <f t="shared" si="111"/>
        <v>2501</v>
      </c>
      <c r="AD149" s="79">
        <f t="shared" si="111"/>
        <v>350</v>
      </c>
      <c r="AE149" s="79">
        <f t="shared" si="111"/>
        <v>180</v>
      </c>
      <c r="AF149" s="79">
        <f>SUM(AF150:AF156)</f>
        <v>0</v>
      </c>
      <c r="AG149" s="79">
        <f t="shared" si="111"/>
        <v>0</v>
      </c>
      <c r="AH149" s="79">
        <f t="shared" si="111"/>
        <v>0</v>
      </c>
      <c r="AI149" s="79">
        <f t="shared" si="111"/>
        <v>0</v>
      </c>
      <c r="AJ149" s="79">
        <f t="shared" si="111"/>
        <v>0</v>
      </c>
      <c r="AK149" s="79">
        <f t="shared" si="111"/>
        <v>0</v>
      </c>
      <c r="AL149" s="79">
        <f t="shared" si="111"/>
        <v>0</v>
      </c>
      <c r="AM149" s="79">
        <f t="shared" si="111"/>
        <v>0</v>
      </c>
      <c r="AN149" s="79">
        <f t="shared" si="111"/>
        <v>0</v>
      </c>
      <c r="AO149" s="79">
        <f t="shared" si="111"/>
        <v>0</v>
      </c>
      <c r="AP149" s="79">
        <f t="shared" si="111"/>
        <v>150</v>
      </c>
      <c r="AQ149" s="79">
        <f t="shared" si="111"/>
        <v>0</v>
      </c>
      <c r="AR149" s="79">
        <f t="shared" si="111"/>
        <v>0</v>
      </c>
      <c r="AS149" s="79">
        <f t="shared" si="111"/>
        <v>170</v>
      </c>
      <c r="AT149" s="79">
        <f t="shared" si="111"/>
        <v>0</v>
      </c>
      <c r="AU149" s="79">
        <f t="shared" si="111"/>
        <v>4000</v>
      </c>
      <c r="AV149" s="79">
        <f t="shared" si="111"/>
        <v>85</v>
      </c>
      <c r="AW149" s="79">
        <f t="shared" si="111"/>
        <v>101</v>
      </c>
      <c r="AX149" s="79">
        <f t="shared" si="111"/>
        <v>0</v>
      </c>
      <c r="AY149" s="79">
        <f t="shared" si="111"/>
        <v>892</v>
      </c>
      <c r="AZ149" s="79">
        <f t="shared" si="111"/>
        <v>0</v>
      </c>
      <c r="BA149" s="79">
        <f t="shared" si="111"/>
        <v>0</v>
      </c>
      <c r="BB149" s="79">
        <f t="shared" si="111"/>
        <v>150</v>
      </c>
      <c r="BC149" s="79">
        <f t="shared" si="111"/>
        <v>0</v>
      </c>
      <c r="BD149" s="79">
        <f t="shared" si="111"/>
        <v>0</v>
      </c>
      <c r="BE149" s="79">
        <f t="shared" si="111"/>
        <v>0</v>
      </c>
      <c r="BF149" s="79">
        <f t="shared" si="111"/>
        <v>0</v>
      </c>
      <c r="BG149" s="79">
        <f t="shared" si="111"/>
        <v>0</v>
      </c>
      <c r="BH149" s="79">
        <f t="shared" si="111"/>
        <v>0</v>
      </c>
      <c r="BI149" s="79">
        <f t="shared" si="111"/>
        <v>0</v>
      </c>
      <c r="BJ149" s="79">
        <f t="shared" si="111"/>
        <v>0</v>
      </c>
      <c r="BK149" s="74">
        <f t="shared" si="97"/>
        <v>8579</v>
      </c>
      <c r="BL149" s="75">
        <f t="shared" si="98"/>
        <v>19586</v>
      </c>
    </row>
    <row r="150" spans="1:64" s="89" customFormat="1" ht="18">
      <c r="A150" s="80" t="s">
        <v>382</v>
      </c>
      <c r="B150" s="81" t="s">
        <v>383</v>
      </c>
      <c r="C150" s="103"/>
      <c r="D150" s="103"/>
      <c r="E150" s="103"/>
      <c r="F150" s="103"/>
      <c r="G150" s="103"/>
      <c r="H150" s="103"/>
      <c r="I150" s="103"/>
      <c r="J150" s="103">
        <f>40+850+380</f>
        <v>1270</v>
      </c>
      <c r="K150" s="103"/>
      <c r="L150" s="103"/>
      <c r="M150" s="103"/>
      <c r="N150" s="83">
        <f t="shared" si="103"/>
        <v>1270</v>
      </c>
      <c r="O150" s="103"/>
      <c r="P150" s="103"/>
      <c r="Q150" s="103"/>
      <c r="R150" s="103">
        <f>320+1400+550</f>
        <v>2270</v>
      </c>
      <c r="S150" s="103"/>
      <c r="T150" s="84">
        <f t="shared" si="74"/>
        <v>2270</v>
      </c>
      <c r="U150" s="103">
        <f>420+920+70</f>
        <v>1410</v>
      </c>
      <c r="V150" s="103"/>
      <c r="W150" s="103"/>
      <c r="X150" s="103"/>
      <c r="Y150" s="103"/>
      <c r="Z150" s="103"/>
      <c r="AA150" s="103"/>
      <c r="AB150" s="85">
        <f t="shared" si="96"/>
        <v>1410</v>
      </c>
      <c r="AC150" s="103"/>
      <c r="AD150" s="103">
        <f>10+20</f>
        <v>30</v>
      </c>
      <c r="AE150" s="103">
        <v>180</v>
      </c>
      <c r="AF150" s="103"/>
      <c r="AG150" s="103"/>
      <c r="AH150" s="103"/>
      <c r="AI150" s="103"/>
      <c r="AJ150" s="103"/>
      <c r="AK150" s="103"/>
      <c r="AL150" s="103"/>
      <c r="AM150" s="103"/>
      <c r="AN150" s="103"/>
      <c r="AO150" s="103"/>
      <c r="AP150" s="103"/>
      <c r="AQ150" s="103"/>
      <c r="AR150" s="103"/>
      <c r="AS150" s="103"/>
      <c r="AT150" s="103"/>
      <c r="AU150" s="103">
        <v>4000</v>
      </c>
      <c r="AV150" s="103"/>
      <c r="AW150" s="103"/>
      <c r="AX150" s="103"/>
      <c r="AY150" s="103">
        <f>32+166+580</f>
        <v>778</v>
      </c>
      <c r="AZ150" s="103"/>
      <c r="BA150" s="103"/>
      <c r="BB150" s="103"/>
      <c r="BC150" s="103"/>
      <c r="BD150" s="103"/>
      <c r="BE150" s="103"/>
      <c r="BF150" s="103"/>
      <c r="BG150" s="103"/>
      <c r="BH150" s="103"/>
      <c r="BI150" s="103"/>
      <c r="BJ150" s="103"/>
      <c r="BK150" s="86">
        <f t="shared" si="97"/>
        <v>4988</v>
      </c>
      <c r="BL150" s="87">
        <f t="shared" si="98"/>
        <v>9938</v>
      </c>
    </row>
    <row r="151" spans="1:64" s="89" customFormat="1" ht="18">
      <c r="A151" s="80" t="s">
        <v>384</v>
      </c>
      <c r="B151" s="81" t="s">
        <v>385</v>
      </c>
      <c r="C151" s="103"/>
      <c r="D151" s="103"/>
      <c r="E151" s="103"/>
      <c r="F151" s="103"/>
      <c r="G151" s="103"/>
      <c r="H151" s="103"/>
      <c r="I151" s="103"/>
      <c r="J151" s="103"/>
      <c r="K151" s="103"/>
      <c r="L151" s="103"/>
      <c r="M151" s="103"/>
      <c r="N151" s="83">
        <f t="shared" si="103"/>
        <v>0</v>
      </c>
      <c r="O151" s="103"/>
      <c r="P151" s="103"/>
      <c r="Q151" s="103"/>
      <c r="R151" s="103"/>
      <c r="S151" s="103"/>
      <c r="T151" s="84">
        <f t="shared" si="74"/>
        <v>0</v>
      </c>
      <c r="U151" s="103"/>
      <c r="V151" s="103"/>
      <c r="W151" s="103"/>
      <c r="X151" s="103"/>
      <c r="Y151" s="103"/>
      <c r="Z151" s="103"/>
      <c r="AA151" s="103"/>
      <c r="AB151" s="85">
        <f t="shared" si="96"/>
        <v>0</v>
      </c>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86">
        <f t="shared" si="97"/>
        <v>0</v>
      </c>
      <c r="BL151" s="87">
        <f t="shared" si="98"/>
        <v>0</v>
      </c>
    </row>
    <row r="152" spans="1:64" s="89" customFormat="1" ht="18">
      <c r="A152" s="80" t="s">
        <v>386</v>
      </c>
      <c r="B152" s="81" t="s">
        <v>387</v>
      </c>
      <c r="C152" s="103"/>
      <c r="D152" s="103"/>
      <c r="E152" s="103"/>
      <c r="F152" s="103"/>
      <c r="G152" s="103"/>
      <c r="H152" s="103"/>
      <c r="I152" s="103"/>
      <c r="J152" s="103"/>
      <c r="K152" s="103"/>
      <c r="L152" s="103"/>
      <c r="M152" s="103"/>
      <c r="N152" s="83">
        <f t="shared" si="103"/>
        <v>0</v>
      </c>
      <c r="O152" s="103"/>
      <c r="P152" s="103"/>
      <c r="Q152" s="103"/>
      <c r="R152" s="103"/>
      <c r="S152" s="103"/>
      <c r="T152" s="84">
        <f t="shared" si="74"/>
        <v>0</v>
      </c>
      <c r="U152" s="103"/>
      <c r="V152" s="103"/>
      <c r="W152" s="103"/>
      <c r="X152" s="103"/>
      <c r="Y152" s="103"/>
      <c r="Z152" s="103"/>
      <c r="AA152" s="103"/>
      <c r="AB152" s="85">
        <f t="shared" si="96"/>
        <v>0</v>
      </c>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86">
        <f t="shared" si="97"/>
        <v>0</v>
      </c>
      <c r="BL152" s="87">
        <f t="shared" si="98"/>
        <v>0</v>
      </c>
    </row>
    <row r="153" spans="1:64" s="89" customFormat="1" ht="18">
      <c r="A153" s="80" t="s">
        <v>388</v>
      </c>
      <c r="B153" s="81" t="s">
        <v>389</v>
      </c>
      <c r="C153" s="103"/>
      <c r="D153" s="103"/>
      <c r="E153" s="103"/>
      <c r="F153" s="103"/>
      <c r="G153" s="103"/>
      <c r="H153" s="103"/>
      <c r="I153" s="103"/>
      <c r="J153" s="103"/>
      <c r="K153" s="103"/>
      <c r="L153" s="103"/>
      <c r="M153" s="103"/>
      <c r="N153" s="83">
        <f t="shared" si="103"/>
        <v>0</v>
      </c>
      <c r="O153" s="103"/>
      <c r="P153" s="103"/>
      <c r="Q153" s="103"/>
      <c r="R153" s="103">
        <v>120</v>
      </c>
      <c r="S153" s="103"/>
      <c r="T153" s="84">
        <f t="shared" si="74"/>
        <v>120</v>
      </c>
      <c r="U153" s="103"/>
      <c r="V153" s="103"/>
      <c r="W153" s="103"/>
      <c r="X153" s="103"/>
      <c r="Y153" s="103"/>
      <c r="Z153" s="103"/>
      <c r="AA153" s="103"/>
      <c r="AB153" s="85">
        <f t="shared" si="96"/>
        <v>0</v>
      </c>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v>101</v>
      </c>
      <c r="AX153" s="103"/>
      <c r="AY153" s="103"/>
      <c r="AZ153" s="103"/>
      <c r="BA153" s="103"/>
      <c r="BB153" s="103"/>
      <c r="BC153" s="103"/>
      <c r="BD153" s="103"/>
      <c r="BE153" s="103"/>
      <c r="BF153" s="103"/>
      <c r="BG153" s="103"/>
      <c r="BH153" s="103"/>
      <c r="BI153" s="103"/>
      <c r="BJ153" s="103"/>
      <c r="BK153" s="86">
        <f t="shared" si="97"/>
        <v>101</v>
      </c>
      <c r="BL153" s="87">
        <f t="shared" si="98"/>
        <v>221</v>
      </c>
    </row>
    <row r="154" spans="1:64" s="89" customFormat="1" ht="18">
      <c r="A154" s="80" t="s">
        <v>390</v>
      </c>
      <c r="B154" s="81" t="s">
        <v>391</v>
      </c>
      <c r="C154" s="103"/>
      <c r="D154" s="103"/>
      <c r="E154" s="103"/>
      <c r="F154" s="103"/>
      <c r="G154" s="103"/>
      <c r="H154" s="103"/>
      <c r="I154" s="103"/>
      <c r="J154" s="103"/>
      <c r="K154" s="103"/>
      <c r="L154" s="103"/>
      <c r="M154" s="103"/>
      <c r="N154" s="83">
        <f t="shared" si="103"/>
        <v>0</v>
      </c>
      <c r="O154" s="103"/>
      <c r="P154" s="103"/>
      <c r="Q154" s="103"/>
      <c r="R154" s="103">
        <v>45</v>
      </c>
      <c r="S154" s="103"/>
      <c r="T154" s="84">
        <f t="shared" si="74"/>
        <v>45</v>
      </c>
      <c r="U154" s="103">
        <f>144+261</f>
        <v>405</v>
      </c>
      <c r="V154" s="103">
        <v>35</v>
      </c>
      <c r="W154" s="103"/>
      <c r="X154" s="103"/>
      <c r="Y154" s="103"/>
      <c r="Z154" s="103"/>
      <c r="AA154" s="103"/>
      <c r="AB154" s="85">
        <f t="shared" si="96"/>
        <v>440</v>
      </c>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86">
        <f t="shared" si="97"/>
        <v>0</v>
      </c>
      <c r="BL154" s="87">
        <f t="shared" si="98"/>
        <v>485</v>
      </c>
    </row>
    <row r="155" spans="1:64" s="89" customFormat="1" ht="18">
      <c r="A155" s="80" t="s">
        <v>392</v>
      </c>
      <c r="B155" s="81" t="s">
        <v>393</v>
      </c>
      <c r="C155" s="103"/>
      <c r="D155" s="103"/>
      <c r="E155" s="103"/>
      <c r="F155" s="103"/>
      <c r="G155" s="103">
        <v>35</v>
      </c>
      <c r="H155" s="103">
        <v>633</v>
      </c>
      <c r="I155" s="103">
        <v>30</v>
      </c>
      <c r="J155" s="103"/>
      <c r="K155" s="103"/>
      <c r="L155" s="103"/>
      <c r="M155" s="103"/>
      <c r="N155" s="83">
        <f t="shared" si="103"/>
        <v>698</v>
      </c>
      <c r="O155" s="103"/>
      <c r="P155" s="103">
        <v>350</v>
      </c>
      <c r="Q155" s="103"/>
      <c r="R155" s="103"/>
      <c r="S155" s="103"/>
      <c r="T155" s="84">
        <f t="shared" si="74"/>
        <v>350</v>
      </c>
      <c r="U155" s="103">
        <f>80+400+320+187+10+150+50+260</f>
        <v>1457</v>
      </c>
      <c r="V155" s="103"/>
      <c r="W155" s="103"/>
      <c r="X155" s="103"/>
      <c r="Y155" s="103"/>
      <c r="Z155" s="103"/>
      <c r="AA155" s="103"/>
      <c r="AB155" s="85">
        <f t="shared" si="96"/>
        <v>1457</v>
      </c>
      <c r="AC155" s="103">
        <f>250+280+500</f>
        <v>1030</v>
      </c>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86">
        <f t="shared" si="97"/>
        <v>1030</v>
      </c>
      <c r="BL155" s="87">
        <f t="shared" si="98"/>
        <v>3535</v>
      </c>
    </row>
    <row r="156" spans="1:64" s="89" customFormat="1" ht="18">
      <c r="A156" s="80" t="s">
        <v>394</v>
      </c>
      <c r="B156" s="81" t="s">
        <v>395</v>
      </c>
      <c r="C156" s="103"/>
      <c r="D156" s="103"/>
      <c r="E156" s="103"/>
      <c r="F156" s="103"/>
      <c r="G156" s="103"/>
      <c r="H156" s="103"/>
      <c r="I156" s="103"/>
      <c r="J156" s="103">
        <f>27+10+37+30+25+48+50+6+90</f>
        <v>323</v>
      </c>
      <c r="K156" s="103"/>
      <c r="L156" s="103"/>
      <c r="M156" s="103"/>
      <c r="N156" s="83">
        <f t="shared" si="103"/>
        <v>323</v>
      </c>
      <c r="O156" s="103"/>
      <c r="P156" s="103"/>
      <c r="Q156" s="103"/>
      <c r="R156" s="103">
        <f>130+10+30+40+20+85+100+144+100+50+35+250</f>
        <v>994</v>
      </c>
      <c r="S156" s="103"/>
      <c r="T156" s="84">
        <f t="shared" si="74"/>
        <v>994</v>
      </c>
      <c r="U156" s="148">
        <f>36+60+100+204+15+750+130+85+160</f>
        <v>1540</v>
      </c>
      <c r="V156" s="103">
        <f>90</f>
        <v>90</v>
      </c>
      <c r="W156" s="103"/>
      <c r="X156" s="103"/>
      <c r="Y156" s="103"/>
      <c r="Z156" s="103"/>
      <c r="AA156" s="103"/>
      <c r="AB156" s="85">
        <f t="shared" si="96"/>
        <v>1630</v>
      </c>
      <c r="AC156" s="103">
        <f>35+310+23+800+220+83</f>
        <v>1471</v>
      </c>
      <c r="AD156" s="103">
        <f>320</f>
        <v>320</v>
      </c>
      <c r="AE156" s="103"/>
      <c r="AF156" s="103"/>
      <c r="AG156" s="103"/>
      <c r="AH156" s="103"/>
      <c r="AI156" s="103"/>
      <c r="AJ156" s="103"/>
      <c r="AK156" s="103"/>
      <c r="AL156" s="103"/>
      <c r="AM156" s="103"/>
      <c r="AN156" s="103"/>
      <c r="AO156" s="103"/>
      <c r="AP156" s="103">
        <v>150</v>
      </c>
      <c r="AQ156" s="103"/>
      <c r="AR156" s="103"/>
      <c r="AS156" s="103">
        <v>170</v>
      </c>
      <c r="AT156" s="103"/>
      <c r="AU156" s="103"/>
      <c r="AV156" s="103">
        <v>85</v>
      </c>
      <c r="AW156" s="103"/>
      <c r="AX156" s="103"/>
      <c r="AY156" s="103">
        <f>25+36+36+6+11</f>
        <v>114</v>
      </c>
      <c r="AZ156" s="103"/>
      <c r="BA156" s="103"/>
      <c r="BB156" s="103">
        <v>150</v>
      </c>
      <c r="BC156" s="103"/>
      <c r="BD156" s="103"/>
      <c r="BE156" s="103"/>
      <c r="BF156" s="103"/>
      <c r="BG156" s="103"/>
      <c r="BH156" s="103"/>
      <c r="BI156" s="103"/>
      <c r="BJ156" s="103"/>
      <c r="BK156" s="86">
        <f t="shared" si="97"/>
        <v>2460</v>
      </c>
      <c r="BL156" s="87">
        <f t="shared" si="98"/>
        <v>5407</v>
      </c>
    </row>
    <row r="157" spans="1:64" ht="31.5">
      <c r="A157" s="77" t="s">
        <v>396</v>
      </c>
      <c r="B157" s="78" t="s">
        <v>397</v>
      </c>
      <c r="C157" s="79">
        <f>SUM(C158:C159)</f>
        <v>0</v>
      </c>
      <c r="D157" s="79">
        <f>SUM(D158:D159)</f>
        <v>0</v>
      </c>
      <c r="E157" s="79">
        <f aca="true" t="shared" si="112" ref="E157:K157">SUM(E158:E159)</f>
        <v>0</v>
      </c>
      <c r="F157" s="79">
        <f t="shared" si="112"/>
        <v>0</v>
      </c>
      <c r="G157" s="79">
        <f t="shared" si="112"/>
        <v>0</v>
      </c>
      <c r="H157" s="79">
        <f t="shared" si="112"/>
        <v>0</v>
      </c>
      <c r="I157" s="79">
        <f t="shared" si="112"/>
        <v>0</v>
      </c>
      <c r="J157" s="79">
        <f t="shared" si="112"/>
        <v>150</v>
      </c>
      <c r="K157" s="79">
        <f t="shared" si="112"/>
        <v>0</v>
      </c>
      <c r="L157" s="79">
        <f>SUM(L158:L159)</f>
        <v>0</v>
      </c>
      <c r="M157" s="79">
        <f>SUM(M158:M159)</f>
        <v>0</v>
      </c>
      <c r="N157" s="71">
        <f t="shared" si="103"/>
        <v>150</v>
      </c>
      <c r="O157" s="79">
        <f>SUM(O158:O159)</f>
        <v>0</v>
      </c>
      <c r="P157" s="79">
        <f>SUM(P158:P159)</f>
        <v>0</v>
      </c>
      <c r="Q157" s="79">
        <f>SUM(Q158:Q159)</f>
        <v>0</v>
      </c>
      <c r="R157" s="79">
        <f>SUM(R158:R159)</f>
        <v>0</v>
      </c>
      <c r="S157" s="79">
        <f>SUM(S158:S159)</f>
        <v>0</v>
      </c>
      <c r="T157" s="72">
        <f t="shared" si="74"/>
        <v>0</v>
      </c>
      <c r="U157" s="79">
        <f>SUM(U158:U159)</f>
        <v>80</v>
      </c>
      <c r="V157" s="79">
        <f aca="true" t="shared" si="113" ref="V157:BJ157">SUM(V158:V159)</f>
        <v>50</v>
      </c>
      <c r="W157" s="79">
        <f t="shared" si="113"/>
        <v>0</v>
      </c>
      <c r="X157" s="79">
        <f t="shared" si="113"/>
        <v>0</v>
      </c>
      <c r="Y157" s="79">
        <f t="shared" si="113"/>
        <v>0</v>
      </c>
      <c r="Z157" s="79">
        <f t="shared" si="113"/>
        <v>0</v>
      </c>
      <c r="AA157" s="79">
        <f t="shared" si="113"/>
        <v>0</v>
      </c>
      <c r="AB157" s="73">
        <f t="shared" si="96"/>
        <v>130</v>
      </c>
      <c r="AC157" s="79">
        <f t="shared" si="113"/>
        <v>0</v>
      </c>
      <c r="AD157" s="79">
        <f t="shared" si="113"/>
        <v>0</v>
      </c>
      <c r="AE157" s="79">
        <f t="shared" si="113"/>
        <v>0</v>
      </c>
      <c r="AF157" s="79">
        <f>SUM(AF158:AF159)</f>
        <v>0</v>
      </c>
      <c r="AG157" s="79">
        <f t="shared" si="113"/>
        <v>0</v>
      </c>
      <c r="AH157" s="79">
        <f t="shared" si="113"/>
        <v>0</v>
      </c>
      <c r="AI157" s="79">
        <f t="shared" si="113"/>
        <v>0</v>
      </c>
      <c r="AJ157" s="79">
        <f t="shared" si="113"/>
        <v>0</v>
      </c>
      <c r="AK157" s="79">
        <f t="shared" si="113"/>
        <v>0</v>
      </c>
      <c r="AL157" s="79">
        <f t="shared" si="113"/>
        <v>0</v>
      </c>
      <c r="AM157" s="79">
        <f t="shared" si="113"/>
        <v>0</v>
      </c>
      <c r="AN157" s="79">
        <f t="shared" si="113"/>
        <v>0</v>
      </c>
      <c r="AO157" s="79">
        <f t="shared" si="113"/>
        <v>0</v>
      </c>
      <c r="AP157" s="79">
        <f t="shared" si="113"/>
        <v>0</v>
      </c>
      <c r="AQ157" s="79">
        <f t="shared" si="113"/>
        <v>0</v>
      </c>
      <c r="AR157" s="79">
        <f t="shared" si="113"/>
        <v>0</v>
      </c>
      <c r="AS157" s="79">
        <f t="shared" si="113"/>
        <v>0</v>
      </c>
      <c r="AT157" s="79">
        <f t="shared" si="113"/>
        <v>0</v>
      </c>
      <c r="AU157" s="79">
        <f t="shared" si="113"/>
        <v>0</v>
      </c>
      <c r="AV157" s="79">
        <f t="shared" si="113"/>
        <v>0</v>
      </c>
      <c r="AW157" s="79">
        <f t="shared" si="113"/>
        <v>0</v>
      </c>
      <c r="AX157" s="79">
        <f t="shared" si="113"/>
        <v>0</v>
      </c>
      <c r="AY157" s="79">
        <f t="shared" si="113"/>
        <v>0</v>
      </c>
      <c r="AZ157" s="79">
        <f t="shared" si="113"/>
        <v>0</v>
      </c>
      <c r="BA157" s="79">
        <f t="shared" si="113"/>
        <v>0</v>
      </c>
      <c r="BB157" s="79">
        <f t="shared" si="113"/>
        <v>0</v>
      </c>
      <c r="BC157" s="79">
        <f t="shared" si="113"/>
        <v>0</v>
      </c>
      <c r="BD157" s="79">
        <f t="shared" si="113"/>
        <v>0</v>
      </c>
      <c r="BE157" s="79">
        <f t="shared" si="113"/>
        <v>0</v>
      </c>
      <c r="BF157" s="79">
        <f t="shared" si="113"/>
        <v>0</v>
      </c>
      <c r="BG157" s="79">
        <f t="shared" si="113"/>
        <v>0</v>
      </c>
      <c r="BH157" s="79">
        <f t="shared" si="113"/>
        <v>0</v>
      </c>
      <c r="BI157" s="79">
        <f t="shared" si="113"/>
        <v>0</v>
      </c>
      <c r="BJ157" s="79">
        <f t="shared" si="113"/>
        <v>0</v>
      </c>
      <c r="BK157" s="74">
        <f t="shared" si="97"/>
        <v>0</v>
      </c>
      <c r="BL157" s="75">
        <f t="shared" si="98"/>
        <v>280</v>
      </c>
    </row>
    <row r="158" spans="1:64" s="89" customFormat="1" ht="18">
      <c r="A158" s="80" t="s">
        <v>398</v>
      </c>
      <c r="B158" s="81" t="s">
        <v>399</v>
      </c>
      <c r="C158" s="103"/>
      <c r="D158" s="103"/>
      <c r="E158" s="103"/>
      <c r="F158" s="103"/>
      <c r="G158" s="103"/>
      <c r="H158" s="103"/>
      <c r="I158" s="103"/>
      <c r="J158" s="103">
        <v>150</v>
      </c>
      <c r="K158" s="103"/>
      <c r="L158" s="103"/>
      <c r="M158" s="103"/>
      <c r="N158" s="83">
        <f t="shared" si="103"/>
        <v>150</v>
      </c>
      <c r="O158" s="103"/>
      <c r="P158" s="103"/>
      <c r="Q158" s="103"/>
      <c r="R158" s="103"/>
      <c r="S158" s="103"/>
      <c r="T158" s="84">
        <f t="shared" si="74"/>
        <v>0</v>
      </c>
      <c r="U158" s="103">
        <v>80</v>
      </c>
      <c r="V158" s="103">
        <v>50</v>
      </c>
      <c r="W158" s="103"/>
      <c r="X158" s="103"/>
      <c r="Y158" s="103"/>
      <c r="Z158" s="103"/>
      <c r="AA158" s="103"/>
      <c r="AB158" s="85">
        <f t="shared" si="96"/>
        <v>130</v>
      </c>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86">
        <f t="shared" si="97"/>
        <v>0</v>
      </c>
      <c r="BL158" s="87">
        <f t="shared" si="98"/>
        <v>280</v>
      </c>
    </row>
    <row r="159" spans="1:64" s="89" customFormat="1" ht="18">
      <c r="A159" s="80" t="s">
        <v>400</v>
      </c>
      <c r="B159" s="81" t="s">
        <v>401</v>
      </c>
      <c r="C159" s="103"/>
      <c r="D159" s="103"/>
      <c r="E159" s="103"/>
      <c r="F159" s="103"/>
      <c r="G159" s="103"/>
      <c r="H159" s="103"/>
      <c r="I159" s="103"/>
      <c r="J159" s="103"/>
      <c r="K159" s="103"/>
      <c r="L159" s="103"/>
      <c r="M159" s="103"/>
      <c r="N159" s="83">
        <f t="shared" si="103"/>
        <v>0</v>
      </c>
      <c r="O159" s="103"/>
      <c r="P159" s="103"/>
      <c r="Q159" s="103"/>
      <c r="R159" s="103"/>
      <c r="S159" s="103"/>
      <c r="T159" s="84">
        <f t="shared" si="74"/>
        <v>0</v>
      </c>
      <c r="U159" s="103"/>
      <c r="V159" s="103"/>
      <c r="W159" s="103"/>
      <c r="X159" s="103"/>
      <c r="Y159" s="103"/>
      <c r="Z159" s="103"/>
      <c r="AA159" s="103"/>
      <c r="AB159" s="85">
        <f t="shared" si="96"/>
        <v>0</v>
      </c>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86">
        <f t="shared" si="97"/>
        <v>0</v>
      </c>
      <c r="BL159" s="87">
        <f t="shared" si="98"/>
        <v>0</v>
      </c>
    </row>
    <row r="160" spans="1:64" ht="31.5">
      <c r="A160" s="77" t="s">
        <v>402</v>
      </c>
      <c r="B160" s="78" t="s">
        <v>403</v>
      </c>
      <c r="C160" s="79">
        <f>SUM(C161:C165)</f>
        <v>0</v>
      </c>
      <c r="D160" s="79">
        <f>SUM(D161:D165)</f>
        <v>78</v>
      </c>
      <c r="E160" s="79">
        <f aca="true" t="shared" si="114" ref="E160:K160">SUM(E161:E165)</f>
        <v>0</v>
      </c>
      <c r="F160" s="79">
        <f t="shared" si="114"/>
        <v>65</v>
      </c>
      <c r="G160" s="79">
        <f t="shared" si="114"/>
        <v>23</v>
      </c>
      <c r="H160" s="79">
        <f t="shared" si="114"/>
        <v>342</v>
      </c>
      <c r="I160" s="79">
        <f t="shared" si="114"/>
        <v>8</v>
      </c>
      <c r="J160" s="79">
        <f t="shared" si="114"/>
        <v>783</v>
      </c>
      <c r="K160" s="79">
        <f t="shared" si="114"/>
        <v>0</v>
      </c>
      <c r="L160" s="79">
        <f>SUM(L161:L165)</f>
        <v>0</v>
      </c>
      <c r="M160" s="79">
        <f>SUM(M161:M165)</f>
        <v>0</v>
      </c>
      <c r="N160" s="71">
        <f t="shared" si="103"/>
        <v>1299</v>
      </c>
      <c r="O160" s="79">
        <f>SUM(O161:O165)</f>
        <v>0</v>
      </c>
      <c r="P160" s="79">
        <f>SUM(P161:P165)</f>
        <v>278</v>
      </c>
      <c r="Q160" s="79">
        <f>SUM(Q161:Q165)</f>
        <v>0</v>
      </c>
      <c r="R160" s="79">
        <f>SUM(R161:R165)</f>
        <v>1250</v>
      </c>
      <c r="S160" s="79">
        <f>SUM(S161:S165)</f>
        <v>0</v>
      </c>
      <c r="T160" s="72">
        <f t="shared" si="74"/>
        <v>1528</v>
      </c>
      <c r="U160" s="79">
        <f>SUM(U161:U165)</f>
        <v>2065</v>
      </c>
      <c r="V160" s="79">
        <f aca="true" t="shared" si="115" ref="V160:BJ160">SUM(V161:V165)</f>
        <v>34</v>
      </c>
      <c r="W160" s="79">
        <f t="shared" si="115"/>
        <v>0</v>
      </c>
      <c r="X160" s="79">
        <f t="shared" si="115"/>
        <v>0</v>
      </c>
      <c r="Y160" s="79">
        <f t="shared" si="115"/>
        <v>0</v>
      </c>
      <c r="Z160" s="79">
        <f t="shared" si="115"/>
        <v>0</v>
      </c>
      <c r="AA160" s="79">
        <f t="shared" si="115"/>
        <v>0</v>
      </c>
      <c r="AB160" s="73">
        <f t="shared" si="96"/>
        <v>2099</v>
      </c>
      <c r="AC160" s="79">
        <f t="shared" si="115"/>
        <v>88288</v>
      </c>
      <c r="AD160" s="79">
        <f t="shared" si="115"/>
        <v>95</v>
      </c>
      <c r="AE160" s="79">
        <f t="shared" si="115"/>
        <v>49</v>
      </c>
      <c r="AF160" s="79">
        <f>SUM(AF161:AF165)</f>
        <v>0</v>
      </c>
      <c r="AG160" s="79">
        <f t="shared" si="115"/>
        <v>0</v>
      </c>
      <c r="AH160" s="79">
        <f t="shared" si="115"/>
        <v>0</v>
      </c>
      <c r="AI160" s="79">
        <f t="shared" si="115"/>
        <v>0</v>
      </c>
      <c r="AJ160" s="79">
        <f t="shared" si="115"/>
        <v>0</v>
      </c>
      <c r="AK160" s="79">
        <f t="shared" si="115"/>
        <v>0</v>
      </c>
      <c r="AL160" s="79">
        <f t="shared" si="115"/>
        <v>75</v>
      </c>
      <c r="AM160" s="79">
        <f t="shared" si="115"/>
        <v>0</v>
      </c>
      <c r="AN160" s="79">
        <f t="shared" si="115"/>
        <v>0</v>
      </c>
      <c r="AO160" s="79">
        <f t="shared" si="115"/>
        <v>0</v>
      </c>
      <c r="AP160" s="79">
        <f t="shared" si="115"/>
        <v>41</v>
      </c>
      <c r="AQ160" s="79">
        <f t="shared" si="115"/>
        <v>0</v>
      </c>
      <c r="AR160" s="79">
        <f t="shared" si="115"/>
        <v>0</v>
      </c>
      <c r="AS160" s="79">
        <f t="shared" si="115"/>
        <v>46</v>
      </c>
      <c r="AT160" s="79">
        <f t="shared" si="115"/>
        <v>9793</v>
      </c>
      <c r="AU160" s="79">
        <f t="shared" si="115"/>
        <v>1080</v>
      </c>
      <c r="AV160" s="79">
        <f t="shared" si="115"/>
        <v>1207</v>
      </c>
      <c r="AW160" s="79">
        <f t="shared" si="115"/>
        <v>27</v>
      </c>
      <c r="AX160" s="79">
        <f t="shared" si="115"/>
        <v>0</v>
      </c>
      <c r="AY160" s="79">
        <f t="shared" si="115"/>
        <v>362</v>
      </c>
      <c r="AZ160" s="79">
        <f t="shared" si="115"/>
        <v>0</v>
      </c>
      <c r="BA160" s="79">
        <f t="shared" si="115"/>
        <v>0</v>
      </c>
      <c r="BB160" s="79">
        <f t="shared" si="115"/>
        <v>41</v>
      </c>
      <c r="BC160" s="79">
        <f t="shared" si="115"/>
        <v>0</v>
      </c>
      <c r="BD160" s="79">
        <f t="shared" si="115"/>
        <v>0</v>
      </c>
      <c r="BE160" s="79">
        <f t="shared" si="115"/>
        <v>0</v>
      </c>
      <c r="BF160" s="79">
        <f t="shared" si="115"/>
        <v>0</v>
      </c>
      <c r="BG160" s="79">
        <f t="shared" si="115"/>
        <v>0</v>
      </c>
      <c r="BH160" s="79">
        <f t="shared" si="115"/>
        <v>85</v>
      </c>
      <c r="BI160" s="79">
        <f t="shared" si="115"/>
        <v>0</v>
      </c>
      <c r="BJ160" s="79">
        <f t="shared" si="115"/>
        <v>0</v>
      </c>
      <c r="BK160" s="74">
        <f t="shared" si="97"/>
        <v>101189</v>
      </c>
      <c r="BL160" s="75">
        <f t="shared" si="98"/>
        <v>106115</v>
      </c>
    </row>
    <row r="161" spans="1:64" s="89" customFormat="1" ht="18">
      <c r="A161" s="80" t="s">
        <v>404</v>
      </c>
      <c r="B161" s="81" t="s">
        <v>405</v>
      </c>
      <c r="C161" s="103"/>
      <c r="D161" s="103">
        <v>78</v>
      </c>
      <c r="E161" s="103"/>
      <c r="F161" s="103">
        <v>65</v>
      </c>
      <c r="G161" s="103">
        <v>23</v>
      </c>
      <c r="H161" s="103">
        <v>342</v>
      </c>
      <c r="I161" s="103">
        <v>8</v>
      </c>
      <c r="J161" s="103">
        <v>762</v>
      </c>
      <c r="K161" s="103"/>
      <c r="L161" s="103"/>
      <c r="M161" s="103"/>
      <c r="N161" s="83">
        <f t="shared" si="103"/>
        <v>1278</v>
      </c>
      <c r="O161" s="103"/>
      <c r="P161" s="103">
        <v>278</v>
      </c>
      <c r="Q161" s="103"/>
      <c r="R161" s="103">
        <v>1250</v>
      </c>
      <c r="S161" s="103"/>
      <c r="T161" s="84">
        <f t="shared" si="74"/>
        <v>1528</v>
      </c>
      <c r="U161" s="103"/>
      <c r="V161" s="103">
        <v>34</v>
      </c>
      <c r="W161" s="103"/>
      <c r="X161" s="103"/>
      <c r="Y161" s="103"/>
      <c r="Z161" s="103"/>
      <c r="AA161" s="103"/>
      <c r="AB161" s="85">
        <f t="shared" si="96"/>
        <v>34</v>
      </c>
      <c r="AC161" s="103">
        <v>500</v>
      </c>
      <c r="AD161" s="103">
        <v>95</v>
      </c>
      <c r="AE161" s="103">
        <v>49</v>
      </c>
      <c r="AF161" s="103"/>
      <c r="AG161" s="103"/>
      <c r="AH161" s="103"/>
      <c r="AI161" s="103"/>
      <c r="AJ161" s="103"/>
      <c r="AK161" s="103"/>
      <c r="AL161" s="103">
        <v>75</v>
      </c>
      <c r="AM161" s="103"/>
      <c r="AN161" s="103"/>
      <c r="AO161" s="103"/>
      <c r="AP161" s="103">
        <v>41</v>
      </c>
      <c r="AQ161" s="103"/>
      <c r="AR161" s="103"/>
      <c r="AS161" s="103">
        <v>46</v>
      </c>
      <c r="AT161" s="103">
        <v>9793</v>
      </c>
      <c r="AU161" s="103">
        <v>1080</v>
      </c>
      <c r="AV161" s="103">
        <v>1207</v>
      </c>
      <c r="AW161" s="103">
        <v>27</v>
      </c>
      <c r="AX161" s="103"/>
      <c r="AY161" s="103">
        <v>362</v>
      </c>
      <c r="AZ161" s="103"/>
      <c r="BA161" s="103"/>
      <c r="BB161" s="103">
        <v>41</v>
      </c>
      <c r="BC161" s="103"/>
      <c r="BD161" s="103"/>
      <c r="BE161" s="103"/>
      <c r="BF161" s="103"/>
      <c r="BG161" s="103"/>
      <c r="BH161" s="103">
        <v>85</v>
      </c>
      <c r="BI161" s="103"/>
      <c r="BJ161" s="103"/>
      <c r="BK161" s="86">
        <f t="shared" si="97"/>
        <v>13401</v>
      </c>
      <c r="BL161" s="87">
        <f t="shared" si="98"/>
        <v>16241</v>
      </c>
    </row>
    <row r="162" spans="1:64" s="89" customFormat="1" ht="18">
      <c r="A162" s="80" t="s">
        <v>406</v>
      </c>
      <c r="B162" s="81" t="s">
        <v>407</v>
      </c>
      <c r="C162" s="103"/>
      <c r="D162" s="103"/>
      <c r="E162" s="103"/>
      <c r="F162" s="103"/>
      <c r="G162" s="103"/>
      <c r="H162" s="103"/>
      <c r="I162" s="103"/>
      <c r="J162" s="103">
        <v>21</v>
      </c>
      <c r="K162" s="103"/>
      <c r="L162" s="103"/>
      <c r="M162" s="103"/>
      <c r="N162" s="83">
        <f t="shared" si="103"/>
        <v>21</v>
      </c>
      <c r="O162" s="103"/>
      <c r="P162" s="103"/>
      <c r="Q162" s="103"/>
      <c r="R162" s="103"/>
      <c r="S162" s="103"/>
      <c r="T162" s="84">
        <f t="shared" si="74"/>
        <v>0</v>
      </c>
      <c r="U162" s="103">
        <v>2065</v>
      </c>
      <c r="V162" s="103"/>
      <c r="W162" s="103"/>
      <c r="X162" s="103"/>
      <c r="Y162" s="103"/>
      <c r="Z162" s="103"/>
      <c r="AA162" s="103"/>
      <c r="AB162" s="85">
        <f t="shared" si="96"/>
        <v>2065</v>
      </c>
      <c r="AC162" s="103">
        <f>432+87281</f>
        <v>87713</v>
      </c>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86">
        <f t="shared" si="97"/>
        <v>87713</v>
      </c>
      <c r="BL162" s="87">
        <f t="shared" si="98"/>
        <v>89799</v>
      </c>
    </row>
    <row r="163" spans="1:64" s="89" customFormat="1" ht="18">
      <c r="A163" s="80" t="s">
        <v>408</v>
      </c>
      <c r="B163" s="81" t="s">
        <v>409</v>
      </c>
      <c r="C163" s="103"/>
      <c r="D163" s="103"/>
      <c r="E163" s="103"/>
      <c r="F163" s="103"/>
      <c r="G163" s="103"/>
      <c r="H163" s="103"/>
      <c r="I163" s="103"/>
      <c r="J163" s="103"/>
      <c r="K163" s="103"/>
      <c r="L163" s="103"/>
      <c r="M163" s="103"/>
      <c r="N163" s="83">
        <f t="shared" si="103"/>
        <v>0</v>
      </c>
      <c r="O163" s="103"/>
      <c r="P163" s="103"/>
      <c r="Q163" s="103"/>
      <c r="R163" s="103"/>
      <c r="S163" s="103"/>
      <c r="T163" s="84">
        <f t="shared" si="74"/>
        <v>0</v>
      </c>
      <c r="U163" s="103"/>
      <c r="V163" s="103"/>
      <c r="W163" s="103"/>
      <c r="X163" s="103"/>
      <c r="Y163" s="103"/>
      <c r="Z163" s="103"/>
      <c r="AA163" s="103"/>
      <c r="AB163" s="85">
        <f t="shared" si="96"/>
        <v>0</v>
      </c>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86">
        <f t="shared" si="97"/>
        <v>0</v>
      </c>
      <c r="BL163" s="87">
        <f t="shared" si="98"/>
        <v>0</v>
      </c>
    </row>
    <row r="164" spans="1:64" s="89" customFormat="1" ht="18">
      <c r="A164" s="80" t="s">
        <v>410</v>
      </c>
      <c r="B164" s="81" t="s">
        <v>411</v>
      </c>
      <c r="C164" s="103"/>
      <c r="D164" s="103"/>
      <c r="E164" s="103"/>
      <c r="F164" s="103"/>
      <c r="G164" s="103"/>
      <c r="H164" s="103"/>
      <c r="I164" s="103"/>
      <c r="J164" s="103"/>
      <c r="K164" s="103"/>
      <c r="L164" s="103"/>
      <c r="M164" s="103"/>
      <c r="N164" s="83">
        <f t="shared" si="103"/>
        <v>0</v>
      </c>
      <c r="O164" s="103"/>
      <c r="P164" s="103"/>
      <c r="Q164" s="103"/>
      <c r="R164" s="103"/>
      <c r="S164" s="103"/>
      <c r="T164" s="84">
        <f t="shared" si="74"/>
        <v>0</v>
      </c>
      <c r="U164" s="103"/>
      <c r="V164" s="103"/>
      <c r="W164" s="103"/>
      <c r="X164" s="103"/>
      <c r="Y164" s="103"/>
      <c r="Z164" s="103"/>
      <c r="AA164" s="103"/>
      <c r="AB164" s="85">
        <f t="shared" si="96"/>
        <v>0</v>
      </c>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86">
        <f t="shared" si="97"/>
        <v>0</v>
      </c>
      <c r="BL164" s="87">
        <f t="shared" si="98"/>
        <v>0</v>
      </c>
    </row>
    <row r="165" spans="1:64" s="89" customFormat="1" ht="18">
      <c r="A165" s="80" t="s">
        <v>412</v>
      </c>
      <c r="B165" s="81" t="s">
        <v>413</v>
      </c>
      <c r="C165" s="103"/>
      <c r="D165" s="103"/>
      <c r="E165" s="103"/>
      <c r="F165" s="103"/>
      <c r="G165" s="103"/>
      <c r="H165" s="103"/>
      <c r="I165" s="103"/>
      <c r="J165" s="103"/>
      <c r="K165" s="103"/>
      <c r="L165" s="103"/>
      <c r="M165" s="103"/>
      <c r="N165" s="83">
        <f t="shared" si="103"/>
        <v>0</v>
      </c>
      <c r="O165" s="103"/>
      <c r="P165" s="103"/>
      <c r="Q165" s="103"/>
      <c r="R165" s="103"/>
      <c r="S165" s="103"/>
      <c r="T165" s="84">
        <f t="shared" si="74"/>
        <v>0</v>
      </c>
      <c r="U165" s="103"/>
      <c r="V165" s="103"/>
      <c r="W165" s="103"/>
      <c r="X165" s="103"/>
      <c r="Y165" s="103"/>
      <c r="Z165" s="103"/>
      <c r="AA165" s="103"/>
      <c r="AB165" s="85">
        <f t="shared" si="96"/>
        <v>0</v>
      </c>
      <c r="AC165" s="103">
        <f>20+30+25</f>
        <v>75</v>
      </c>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86">
        <f t="shared" si="97"/>
        <v>75</v>
      </c>
      <c r="BL165" s="87">
        <f t="shared" si="98"/>
        <v>75</v>
      </c>
    </row>
    <row r="166" spans="1:64" ht="18">
      <c r="A166" s="68" t="s">
        <v>414</v>
      </c>
      <c r="B166" s="69" t="s">
        <v>415</v>
      </c>
      <c r="C166" s="147">
        <f>SUM(C167:C174)</f>
        <v>0</v>
      </c>
      <c r="D166" s="147">
        <f>SUM(D167:D174)</f>
        <v>0</v>
      </c>
      <c r="E166" s="147">
        <f aca="true" t="shared" si="116" ref="E166:K166">SUM(E167:E174)</f>
        <v>0</v>
      </c>
      <c r="F166" s="147">
        <f t="shared" si="116"/>
        <v>0</v>
      </c>
      <c r="G166" s="147">
        <f t="shared" si="116"/>
        <v>0</v>
      </c>
      <c r="H166" s="147">
        <f t="shared" si="116"/>
        <v>0</v>
      </c>
      <c r="I166" s="147">
        <f t="shared" si="116"/>
        <v>0</v>
      </c>
      <c r="J166" s="147">
        <f t="shared" si="116"/>
        <v>0</v>
      </c>
      <c r="K166" s="147">
        <f t="shared" si="116"/>
        <v>0</v>
      </c>
      <c r="L166" s="147">
        <f>SUM(L167:L174)</f>
        <v>0</v>
      </c>
      <c r="M166" s="147">
        <f>SUM(M167:M174)</f>
        <v>0</v>
      </c>
      <c r="N166" s="71">
        <f t="shared" si="103"/>
        <v>0</v>
      </c>
      <c r="O166" s="147">
        <f>SUM(O167:O174)</f>
        <v>0</v>
      </c>
      <c r="P166" s="147">
        <f>SUM(P167:P174)</f>
        <v>0</v>
      </c>
      <c r="Q166" s="147">
        <f>SUM(Q167:Q174)</f>
        <v>0</v>
      </c>
      <c r="R166" s="147">
        <f>SUM(R167:R174)</f>
        <v>0</v>
      </c>
      <c r="S166" s="147">
        <f>SUM(S167:S174)</f>
        <v>0</v>
      </c>
      <c r="T166" s="72">
        <f t="shared" si="74"/>
        <v>0</v>
      </c>
      <c r="U166" s="147">
        <f>SUM(U167:U174)</f>
        <v>0</v>
      </c>
      <c r="V166" s="147">
        <f aca="true" t="shared" si="117" ref="V166:BJ166">SUM(V167:V174)</f>
        <v>0</v>
      </c>
      <c r="W166" s="147">
        <f t="shared" si="117"/>
        <v>0</v>
      </c>
      <c r="X166" s="147">
        <f t="shared" si="117"/>
        <v>0</v>
      </c>
      <c r="Y166" s="147">
        <f t="shared" si="117"/>
        <v>60</v>
      </c>
      <c r="Z166" s="147">
        <f t="shared" si="117"/>
        <v>14022</v>
      </c>
      <c r="AA166" s="147">
        <f t="shared" si="117"/>
        <v>5280</v>
      </c>
      <c r="AB166" s="73">
        <f t="shared" si="96"/>
        <v>19362</v>
      </c>
      <c r="AC166" s="147">
        <f t="shared" si="117"/>
        <v>0</v>
      </c>
      <c r="AD166" s="147">
        <f t="shared" si="117"/>
        <v>0</v>
      </c>
      <c r="AE166" s="147">
        <f t="shared" si="117"/>
        <v>0</v>
      </c>
      <c r="AF166" s="147">
        <f>SUM(AF167:AF174)</f>
        <v>0</v>
      </c>
      <c r="AG166" s="147">
        <f t="shared" si="117"/>
        <v>0</v>
      </c>
      <c r="AH166" s="147">
        <f t="shared" si="117"/>
        <v>0</v>
      </c>
      <c r="AI166" s="147">
        <f t="shared" si="117"/>
        <v>0</v>
      </c>
      <c r="AJ166" s="147">
        <f t="shared" si="117"/>
        <v>0</v>
      </c>
      <c r="AK166" s="147">
        <f t="shared" si="117"/>
        <v>0</v>
      </c>
      <c r="AL166" s="147">
        <f t="shared" si="117"/>
        <v>0</v>
      </c>
      <c r="AM166" s="147">
        <f t="shared" si="117"/>
        <v>0</v>
      </c>
      <c r="AN166" s="147">
        <f t="shared" si="117"/>
        <v>0</v>
      </c>
      <c r="AO166" s="147">
        <f t="shared" si="117"/>
        <v>0</v>
      </c>
      <c r="AP166" s="147">
        <f t="shared" si="117"/>
        <v>0</v>
      </c>
      <c r="AQ166" s="147">
        <f t="shared" si="117"/>
        <v>0</v>
      </c>
      <c r="AR166" s="147">
        <f t="shared" si="117"/>
        <v>0</v>
      </c>
      <c r="AS166" s="147">
        <f t="shared" si="117"/>
        <v>0</v>
      </c>
      <c r="AT166" s="147">
        <f t="shared" si="117"/>
        <v>0</v>
      </c>
      <c r="AU166" s="147">
        <f t="shared" si="117"/>
        <v>0</v>
      </c>
      <c r="AV166" s="147">
        <f t="shared" si="117"/>
        <v>0</v>
      </c>
      <c r="AW166" s="147">
        <f t="shared" si="117"/>
        <v>0</v>
      </c>
      <c r="AX166" s="147">
        <f t="shared" si="117"/>
        <v>0</v>
      </c>
      <c r="AY166" s="147">
        <f t="shared" si="117"/>
        <v>0</v>
      </c>
      <c r="AZ166" s="147">
        <f t="shared" si="117"/>
        <v>0</v>
      </c>
      <c r="BA166" s="147">
        <f t="shared" si="117"/>
        <v>0</v>
      </c>
      <c r="BB166" s="147">
        <f t="shared" si="117"/>
        <v>0</v>
      </c>
      <c r="BC166" s="147">
        <f t="shared" si="117"/>
        <v>0</v>
      </c>
      <c r="BD166" s="147">
        <f t="shared" si="117"/>
        <v>2100</v>
      </c>
      <c r="BE166" s="147">
        <f t="shared" si="117"/>
        <v>200</v>
      </c>
      <c r="BF166" s="147">
        <f t="shared" si="117"/>
        <v>569</v>
      </c>
      <c r="BG166" s="147">
        <f t="shared" si="117"/>
        <v>0</v>
      </c>
      <c r="BH166" s="147">
        <f t="shared" si="117"/>
        <v>2314</v>
      </c>
      <c r="BI166" s="147">
        <f t="shared" si="117"/>
        <v>0</v>
      </c>
      <c r="BJ166" s="147">
        <f t="shared" si="117"/>
        <v>0</v>
      </c>
      <c r="BK166" s="74">
        <f t="shared" si="97"/>
        <v>5183</v>
      </c>
      <c r="BL166" s="75">
        <f t="shared" si="98"/>
        <v>24545</v>
      </c>
    </row>
    <row r="167" spans="1:64" s="89" customFormat="1" ht="18">
      <c r="A167" s="149" t="s">
        <v>416</v>
      </c>
      <c r="B167" s="150" t="s">
        <v>417</v>
      </c>
      <c r="C167" s="151"/>
      <c r="D167" s="151"/>
      <c r="E167" s="151"/>
      <c r="F167" s="151"/>
      <c r="G167" s="151"/>
      <c r="H167" s="151"/>
      <c r="I167" s="151"/>
      <c r="J167" s="151"/>
      <c r="K167" s="151"/>
      <c r="L167" s="151"/>
      <c r="M167" s="151"/>
      <c r="N167" s="83">
        <f t="shared" si="103"/>
        <v>0</v>
      </c>
      <c r="O167" s="151"/>
      <c r="P167" s="151"/>
      <c r="Q167" s="151"/>
      <c r="R167" s="151"/>
      <c r="S167" s="151"/>
      <c r="T167" s="84">
        <f t="shared" si="74"/>
        <v>0</v>
      </c>
      <c r="U167" s="151"/>
      <c r="V167" s="151"/>
      <c r="W167" s="151"/>
      <c r="X167" s="151"/>
      <c r="Y167" s="151"/>
      <c r="Z167" s="151"/>
      <c r="AA167" s="151"/>
      <c r="AB167" s="85">
        <f t="shared" si="96"/>
        <v>0</v>
      </c>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c r="BI167" s="151"/>
      <c r="BJ167" s="151"/>
      <c r="BK167" s="86">
        <f t="shared" si="97"/>
        <v>0</v>
      </c>
      <c r="BL167" s="87">
        <f t="shared" si="98"/>
        <v>0</v>
      </c>
    </row>
    <row r="168" spans="1:64" s="89" customFormat="1" ht="18">
      <c r="A168" s="149" t="s">
        <v>418</v>
      </c>
      <c r="B168" s="150" t="s">
        <v>419</v>
      </c>
      <c r="C168" s="151"/>
      <c r="D168" s="151"/>
      <c r="E168" s="151"/>
      <c r="F168" s="151"/>
      <c r="G168" s="151"/>
      <c r="H168" s="151"/>
      <c r="I168" s="151"/>
      <c r="J168" s="151"/>
      <c r="K168" s="151"/>
      <c r="L168" s="151"/>
      <c r="M168" s="151"/>
      <c r="N168" s="83">
        <f t="shared" si="103"/>
        <v>0</v>
      </c>
      <c r="O168" s="151"/>
      <c r="P168" s="151"/>
      <c r="Q168" s="151"/>
      <c r="R168" s="151"/>
      <c r="S168" s="151"/>
      <c r="T168" s="84">
        <f t="shared" si="74"/>
        <v>0</v>
      </c>
      <c r="U168" s="151"/>
      <c r="V168" s="151"/>
      <c r="W168" s="151"/>
      <c r="X168" s="151"/>
      <c r="Y168" s="151"/>
      <c r="Z168" s="151"/>
      <c r="AA168" s="151"/>
      <c r="AB168" s="85">
        <f t="shared" si="96"/>
        <v>0</v>
      </c>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f>384+45+73+67</f>
        <v>569</v>
      </c>
      <c r="BG168" s="151"/>
      <c r="BH168" s="151"/>
      <c r="BI168" s="151"/>
      <c r="BJ168" s="151"/>
      <c r="BK168" s="86">
        <f t="shared" si="97"/>
        <v>569</v>
      </c>
      <c r="BL168" s="87">
        <f t="shared" si="98"/>
        <v>569</v>
      </c>
    </row>
    <row r="169" spans="1:64" s="89" customFormat="1" ht="18">
      <c r="A169" s="149" t="s">
        <v>420</v>
      </c>
      <c r="B169" s="150" t="s">
        <v>421</v>
      </c>
      <c r="C169" s="151"/>
      <c r="D169" s="151"/>
      <c r="E169" s="151"/>
      <c r="F169" s="151"/>
      <c r="G169" s="151"/>
      <c r="H169" s="151"/>
      <c r="I169" s="151"/>
      <c r="J169" s="151"/>
      <c r="K169" s="151"/>
      <c r="L169" s="151"/>
      <c r="M169" s="151"/>
      <c r="N169" s="83">
        <f t="shared" si="103"/>
        <v>0</v>
      </c>
      <c r="O169" s="151"/>
      <c r="P169" s="151"/>
      <c r="Q169" s="151"/>
      <c r="R169" s="151"/>
      <c r="S169" s="151"/>
      <c r="T169" s="84">
        <f t="shared" si="74"/>
        <v>0</v>
      </c>
      <c r="U169" s="151"/>
      <c r="V169" s="151"/>
      <c r="W169" s="151"/>
      <c r="X169" s="151"/>
      <c r="Y169" s="151"/>
      <c r="Z169" s="151"/>
      <c r="AA169" s="151"/>
      <c r="AB169" s="85">
        <f t="shared" si="96"/>
        <v>0</v>
      </c>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c r="BI169" s="151"/>
      <c r="BJ169" s="151"/>
      <c r="BK169" s="86">
        <f t="shared" si="97"/>
        <v>0</v>
      </c>
      <c r="BL169" s="87">
        <f t="shared" si="98"/>
        <v>0</v>
      </c>
    </row>
    <row r="170" spans="1:64" s="89" customFormat="1" ht="18">
      <c r="A170" s="149" t="s">
        <v>422</v>
      </c>
      <c r="B170" s="150" t="s">
        <v>423</v>
      </c>
      <c r="C170" s="151"/>
      <c r="D170" s="151"/>
      <c r="E170" s="151"/>
      <c r="F170" s="151"/>
      <c r="G170" s="151"/>
      <c r="H170" s="151"/>
      <c r="I170" s="151"/>
      <c r="J170" s="151"/>
      <c r="K170" s="151"/>
      <c r="L170" s="151"/>
      <c r="M170" s="151"/>
      <c r="N170" s="83">
        <f t="shared" si="103"/>
        <v>0</v>
      </c>
      <c r="O170" s="151"/>
      <c r="P170" s="151"/>
      <c r="Q170" s="151"/>
      <c r="R170" s="151"/>
      <c r="S170" s="151"/>
      <c r="T170" s="84">
        <f aca="true" t="shared" si="118" ref="T170:T234">SUM(O170:S170)</f>
        <v>0</v>
      </c>
      <c r="U170" s="151"/>
      <c r="V170" s="151"/>
      <c r="W170" s="151"/>
      <c r="X170" s="151"/>
      <c r="Y170" s="151"/>
      <c r="Z170" s="151"/>
      <c r="AA170" s="151"/>
      <c r="AB170" s="85">
        <f t="shared" si="96"/>
        <v>0</v>
      </c>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f>200+1900</f>
        <v>2100</v>
      </c>
      <c r="BE170" s="151"/>
      <c r="BF170" s="151"/>
      <c r="BG170" s="151"/>
      <c r="BH170" s="151"/>
      <c r="BI170" s="151"/>
      <c r="BJ170" s="151"/>
      <c r="BK170" s="86">
        <f t="shared" si="97"/>
        <v>2100</v>
      </c>
      <c r="BL170" s="87">
        <f t="shared" si="98"/>
        <v>2100</v>
      </c>
    </row>
    <row r="171" spans="1:64" s="89" customFormat="1" ht="30">
      <c r="A171" s="149" t="s">
        <v>424</v>
      </c>
      <c r="B171" s="150" t="s">
        <v>425</v>
      </c>
      <c r="C171" s="151"/>
      <c r="D171" s="151"/>
      <c r="E171" s="151"/>
      <c r="F171" s="151"/>
      <c r="G171" s="151"/>
      <c r="H171" s="151"/>
      <c r="I171" s="151"/>
      <c r="J171" s="151"/>
      <c r="K171" s="151"/>
      <c r="L171" s="151"/>
      <c r="M171" s="151"/>
      <c r="N171" s="83">
        <f t="shared" si="103"/>
        <v>0</v>
      </c>
      <c r="O171" s="151"/>
      <c r="P171" s="151"/>
      <c r="Q171" s="151"/>
      <c r="R171" s="151"/>
      <c r="S171" s="151"/>
      <c r="T171" s="84">
        <f t="shared" si="118"/>
        <v>0</v>
      </c>
      <c r="U171" s="151"/>
      <c r="V171" s="151"/>
      <c r="W171" s="151"/>
      <c r="X171" s="151"/>
      <c r="Y171" s="151"/>
      <c r="Z171" s="151">
        <v>14022</v>
      </c>
      <c r="AA171" s="151"/>
      <c r="AB171" s="85">
        <f t="shared" si="96"/>
        <v>14022</v>
      </c>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c r="BI171" s="151"/>
      <c r="BJ171" s="151"/>
      <c r="BK171" s="86">
        <f t="shared" si="97"/>
        <v>0</v>
      </c>
      <c r="BL171" s="87">
        <f t="shared" si="98"/>
        <v>14022</v>
      </c>
    </row>
    <row r="172" spans="1:64" s="89" customFormat="1" ht="18">
      <c r="A172" s="149" t="s">
        <v>426</v>
      </c>
      <c r="B172" s="150" t="s">
        <v>427</v>
      </c>
      <c r="C172" s="151"/>
      <c r="D172" s="151"/>
      <c r="E172" s="151"/>
      <c r="F172" s="151"/>
      <c r="G172" s="151"/>
      <c r="H172" s="151"/>
      <c r="I172" s="151"/>
      <c r="J172" s="151"/>
      <c r="K172" s="151"/>
      <c r="L172" s="151"/>
      <c r="M172" s="151"/>
      <c r="N172" s="83">
        <f t="shared" si="103"/>
        <v>0</v>
      </c>
      <c r="O172" s="151"/>
      <c r="P172" s="151"/>
      <c r="Q172" s="151"/>
      <c r="R172" s="151"/>
      <c r="S172" s="151"/>
      <c r="T172" s="84">
        <f t="shared" si="118"/>
        <v>0</v>
      </c>
      <c r="U172" s="151"/>
      <c r="V172" s="151"/>
      <c r="W172" s="151"/>
      <c r="X172" s="151"/>
      <c r="Y172" s="151"/>
      <c r="Z172" s="151"/>
      <c r="AA172" s="151">
        <v>5280</v>
      </c>
      <c r="AB172" s="85">
        <f t="shared" si="96"/>
        <v>5280</v>
      </c>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c r="BI172" s="151"/>
      <c r="BJ172" s="151"/>
      <c r="BK172" s="86">
        <f t="shared" si="97"/>
        <v>0</v>
      </c>
      <c r="BL172" s="87">
        <f t="shared" si="98"/>
        <v>5280</v>
      </c>
    </row>
    <row r="173" spans="1:64" s="89" customFormat="1" ht="18">
      <c r="A173" s="149" t="s">
        <v>428</v>
      </c>
      <c r="B173" s="150" t="s">
        <v>429</v>
      </c>
      <c r="C173" s="151"/>
      <c r="D173" s="151"/>
      <c r="E173" s="151"/>
      <c r="F173" s="151"/>
      <c r="G173" s="151"/>
      <c r="H173" s="151"/>
      <c r="I173" s="151"/>
      <c r="J173" s="151"/>
      <c r="K173" s="151"/>
      <c r="L173" s="151"/>
      <c r="M173" s="151"/>
      <c r="N173" s="83">
        <f t="shared" si="103"/>
        <v>0</v>
      </c>
      <c r="O173" s="151"/>
      <c r="P173" s="151"/>
      <c r="Q173" s="151"/>
      <c r="R173" s="151"/>
      <c r="S173" s="151"/>
      <c r="T173" s="84">
        <f t="shared" si="118"/>
        <v>0</v>
      </c>
      <c r="U173" s="151"/>
      <c r="V173" s="151"/>
      <c r="W173" s="151"/>
      <c r="X173" s="151"/>
      <c r="Y173" s="151"/>
      <c r="Z173" s="151"/>
      <c r="AA173" s="151"/>
      <c r="AB173" s="85">
        <f t="shared" si="96"/>
        <v>0</v>
      </c>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86">
        <f t="shared" si="97"/>
        <v>0</v>
      </c>
      <c r="BL173" s="87">
        <f t="shared" si="98"/>
        <v>0</v>
      </c>
    </row>
    <row r="174" spans="1:64" s="89" customFormat="1" ht="18">
      <c r="A174" s="149" t="s">
        <v>430</v>
      </c>
      <c r="B174" s="150" t="s">
        <v>431</v>
      </c>
      <c r="C174" s="151"/>
      <c r="D174" s="151"/>
      <c r="E174" s="151"/>
      <c r="F174" s="151"/>
      <c r="G174" s="151"/>
      <c r="H174" s="151"/>
      <c r="I174" s="151"/>
      <c r="J174" s="151"/>
      <c r="K174" s="151"/>
      <c r="L174" s="151"/>
      <c r="M174" s="151"/>
      <c r="N174" s="83">
        <f t="shared" si="103"/>
        <v>0</v>
      </c>
      <c r="O174" s="151"/>
      <c r="P174" s="151"/>
      <c r="Q174" s="151"/>
      <c r="R174" s="151"/>
      <c r="S174" s="151"/>
      <c r="T174" s="84">
        <f t="shared" si="118"/>
        <v>0</v>
      </c>
      <c r="U174" s="151"/>
      <c r="V174" s="151"/>
      <c r="W174" s="151"/>
      <c r="X174" s="151"/>
      <c r="Y174" s="151">
        <v>60</v>
      </c>
      <c r="Z174" s="151"/>
      <c r="AA174" s="151"/>
      <c r="AB174" s="85">
        <f t="shared" si="96"/>
        <v>60</v>
      </c>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v>200</v>
      </c>
      <c r="BF174" s="151"/>
      <c r="BG174" s="151"/>
      <c r="BH174" s="151">
        <f>465+160+800+150+314+425</f>
        <v>2314</v>
      </c>
      <c r="BI174" s="151"/>
      <c r="BJ174" s="151"/>
      <c r="BK174" s="86">
        <f t="shared" si="97"/>
        <v>2514</v>
      </c>
      <c r="BL174" s="87">
        <f t="shared" si="98"/>
        <v>2574</v>
      </c>
    </row>
    <row r="175" spans="1:64" ht="18">
      <c r="A175" s="68" t="s">
        <v>432</v>
      </c>
      <c r="B175" s="69" t="s">
        <v>433</v>
      </c>
      <c r="C175" s="147">
        <f>SUM(C176:C187)</f>
        <v>0</v>
      </c>
      <c r="D175" s="147">
        <f>SUM(D176:D187)</f>
        <v>0</v>
      </c>
      <c r="E175" s="147">
        <f aca="true" t="shared" si="119" ref="E175:K175">SUM(E176:E187)</f>
        <v>0</v>
      </c>
      <c r="F175" s="147">
        <f t="shared" si="119"/>
        <v>0</v>
      </c>
      <c r="G175" s="147">
        <f t="shared" si="119"/>
        <v>0</v>
      </c>
      <c r="H175" s="147">
        <f t="shared" si="119"/>
        <v>0</v>
      </c>
      <c r="I175" s="147">
        <f t="shared" si="119"/>
        <v>0</v>
      </c>
      <c r="J175" s="147">
        <f t="shared" si="119"/>
        <v>0</v>
      </c>
      <c r="K175" s="147">
        <f t="shared" si="119"/>
        <v>0</v>
      </c>
      <c r="L175" s="147">
        <f>SUM(L176:L187)</f>
        <v>0</v>
      </c>
      <c r="M175" s="147">
        <f>SUM(M176:M187)</f>
        <v>0</v>
      </c>
      <c r="N175" s="71">
        <f t="shared" si="103"/>
        <v>0</v>
      </c>
      <c r="O175" s="147">
        <f>SUM(O176:O187)</f>
        <v>0</v>
      </c>
      <c r="P175" s="147">
        <f>SUM(P176:P187)</f>
        <v>0</v>
      </c>
      <c r="Q175" s="147">
        <f>SUM(Q176:Q187)</f>
        <v>0</v>
      </c>
      <c r="R175" s="147">
        <f>SUM(R176:R187)</f>
        <v>0</v>
      </c>
      <c r="S175" s="147">
        <f>SUM(S176:S187)</f>
        <v>0</v>
      </c>
      <c r="T175" s="72">
        <f t="shared" si="118"/>
        <v>0</v>
      </c>
      <c r="U175" s="147">
        <f>SUM(U176:U187)</f>
        <v>0</v>
      </c>
      <c r="V175" s="147">
        <f aca="true" t="shared" si="120" ref="V175:BJ175">SUM(V176:V187)</f>
        <v>0</v>
      </c>
      <c r="W175" s="147">
        <f t="shared" si="120"/>
        <v>0</v>
      </c>
      <c r="X175" s="147">
        <f t="shared" si="120"/>
        <v>0</v>
      </c>
      <c r="Y175" s="147">
        <f t="shared" si="120"/>
        <v>0</v>
      </c>
      <c r="Z175" s="147">
        <f t="shared" si="120"/>
        <v>0</v>
      </c>
      <c r="AA175" s="147">
        <f t="shared" si="120"/>
        <v>0</v>
      </c>
      <c r="AB175" s="73">
        <f t="shared" si="96"/>
        <v>0</v>
      </c>
      <c r="AC175" s="147">
        <f t="shared" si="120"/>
        <v>14574</v>
      </c>
      <c r="AD175" s="147">
        <f t="shared" si="120"/>
        <v>0</v>
      </c>
      <c r="AE175" s="147">
        <f t="shared" si="120"/>
        <v>0</v>
      </c>
      <c r="AF175" s="147">
        <f>SUM(AF176:AF187)</f>
        <v>0</v>
      </c>
      <c r="AG175" s="147">
        <f t="shared" si="120"/>
        <v>0</v>
      </c>
      <c r="AH175" s="147">
        <f t="shared" si="120"/>
        <v>0</v>
      </c>
      <c r="AI175" s="147">
        <f t="shared" si="120"/>
        <v>0</v>
      </c>
      <c r="AJ175" s="147">
        <f t="shared" si="120"/>
        <v>0</v>
      </c>
      <c r="AK175" s="147">
        <f t="shared" si="120"/>
        <v>0</v>
      </c>
      <c r="AL175" s="147">
        <f t="shared" si="120"/>
        <v>0</v>
      </c>
      <c r="AM175" s="147">
        <f t="shared" si="120"/>
        <v>0</v>
      </c>
      <c r="AN175" s="147">
        <f t="shared" si="120"/>
        <v>0</v>
      </c>
      <c r="AO175" s="147">
        <f t="shared" si="120"/>
        <v>0</v>
      </c>
      <c r="AP175" s="147">
        <f t="shared" si="120"/>
        <v>0</v>
      </c>
      <c r="AQ175" s="147">
        <f t="shared" si="120"/>
        <v>0</v>
      </c>
      <c r="AR175" s="147">
        <f t="shared" si="120"/>
        <v>0</v>
      </c>
      <c r="AS175" s="147">
        <f t="shared" si="120"/>
        <v>0</v>
      </c>
      <c r="AT175" s="147">
        <f t="shared" si="120"/>
        <v>0</v>
      </c>
      <c r="AU175" s="147">
        <f t="shared" si="120"/>
        <v>0</v>
      </c>
      <c r="AV175" s="147">
        <f t="shared" si="120"/>
        <v>45665</v>
      </c>
      <c r="AW175" s="147">
        <f t="shared" si="120"/>
        <v>0</v>
      </c>
      <c r="AX175" s="147">
        <f t="shared" si="120"/>
        <v>0</v>
      </c>
      <c r="AY175" s="147">
        <f t="shared" si="120"/>
        <v>0</v>
      </c>
      <c r="AZ175" s="147">
        <f t="shared" si="120"/>
        <v>0</v>
      </c>
      <c r="BA175" s="147">
        <f t="shared" si="120"/>
        <v>0</v>
      </c>
      <c r="BB175" s="147">
        <f t="shared" si="120"/>
        <v>0</v>
      </c>
      <c r="BC175" s="147">
        <f t="shared" si="120"/>
        <v>1428</v>
      </c>
      <c r="BD175" s="147">
        <f t="shared" si="120"/>
        <v>0</v>
      </c>
      <c r="BE175" s="147">
        <f t="shared" si="120"/>
        <v>0</v>
      </c>
      <c r="BF175" s="147">
        <f t="shared" si="120"/>
        <v>0</v>
      </c>
      <c r="BG175" s="147">
        <f t="shared" si="120"/>
        <v>11207</v>
      </c>
      <c r="BH175" s="147">
        <f t="shared" si="120"/>
        <v>200</v>
      </c>
      <c r="BI175" s="147">
        <f t="shared" si="120"/>
        <v>0</v>
      </c>
      <c r="BJ175" s="147">
        <f t="shared" si="120"/>
        <v>37332</v>
      </c>
      <c r="BK175" s="74">
        <f t="shared" si="97"/>
        <v>110406</v>
      </c>
      <c r="BL175" s="75">
        <f t="shared" si="98"/>
        <v>110406</v>
      </c>
    </row>
    <row r="176" spans="1:64" s="89" customFormat="1" ht="18">
      <c r="A176" s="152" t="s">
        <v>434</v>
      </c>
      <c r="B176" s="81" t="s">
        <v>435</v>
      </c>
      <c r="C176" s="103"/>
      <c r="D176" s="103"/>
      <c r="E176" s="103"/>
      <c r="F176" s="103"/>
      <c r="G176" s="103"/>
      <c r="H176" s="103"/>
      <c r="I176" s="103"/>
      <c r="J176" s="103"/>
      <c r="K176" s="103"/>
      <c r="L176" s="103"/>
      <c r="M176" s="103"/>
      <c r="N176" s="83">
        <f t="shared" si="103"/>
        <v>0</v>
      </c>
      <c r="O176" s="103"/>
      <c r="P176" s="103"/>
      <c r="Q176" s="103"/>
      <c r="R176" s="103"/>
      <c r="S176" s="103"/>
      <c r="T176" s="84">
        <f t="shared" si="118"/>
        <v>0</v>
      </c>
      <c r="U176" s="103"/>
      <c r="V176" s="103"/>
      <c r="W176" s="103"/>
      <c r="X176" s="103"/>
      <c r="Y176" s="103"/>
      <c r="Z176" s="103"/>
      <c r="AA176" s="103"/>
      <c r="AB176" s="85">
        <f t="shared" si="96"/>
        <v>0</v>
      </c>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86">
        <f t="shared" si="97"/>
        <v>0</v>
      </c>
      <c r="BL176" s="87">
        <f t="shared" si="98"/>
        <v>0</v>
      </c>
    </row>
    <row r="177" spans="1:64" s="89" customFormat="1" ht="18">
      <c r="A177" s="152" t="s">
        <v>436</v>
      </c>
      <c r="B177" s="81" t="s">
        <v>437</v>
      </c>
      <c r="C177" s="103"/>
      <c r="D177" s="103"/>
      <c r="E177" s="103"/>
      <c r="F177" s="103"/>
      <c r="G177" s="103"/>
      <c r="H177" s="103"/>
      <c r="I177" s="103"/>
      <c r="J177" s="103"/>
      <c r="K177" s="103"/>
      <c r="L177" s="103"/>
      <c r="M177" s="103"/>
      <c r="N177" s="83">
        <f t="shared" si="103"/>
        <v>0</v>
      </c>
      <c r="O177" s="103"/>
      <c r="P177" s="103"/>
      <c r="Q177" s="103"/>
      <c r="R177" s="103"/>
      <c r="S177" s="103"/>
      <c r="T177" s="84">
        <f t="shared" si="118"/>
        <v>0</v>
      </c>
      <c r="U177" s="103"/>
      <c r="V177" s="103"/>
      <c r="W177" s="103"/>
      <c r="X177" s="103"/>
      <c r="Y177" s="103"/>
      <c r="Z177" s="103"/>
      <c r="AA177" s="103"/>
      <c r="AB177" s="85">
        <f t="shared" si="96"/>
        <v>0</v>
      </c>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c r="BE177" s="103"/>
      <c r="BF177" s="103"/>
      <c r="BG177" s="103"/>
      <c r="BH177" s="103"/>
      <c r="BI177" s="103"/>
      <c r="BJ177" s="103"/>
      <c r="BK177" s="86">
        <f t="shared" si="97"/>
        <v>0</v>
      </c>
      <c r="BL177" s="87">
        <f t="shared" si="98"/>
        <v>0</v>
      </c>
    </row>
    <row r="178" spans="1:64" s="89" customFormat="1" ht="45">
      <c r="A178" s="152" t="s">
        <v>438</v>
      </c>
      <c r="B178" s="81" t="s">
        <v>439</v>
      </c>
      <c r="C178" s="103"/>
      <c r="D178" s="103"/>
      <c r="E178" s="103"/>
      <c r="F178" s="103"/>
      <c r="G178" s="103"/>
      <c r="H178" s="103"/>
      <c r="I178" s="103"/>
      <c r="J178" s="103"/>
      <c r="K178" s="103"/>
      <c r="L178" s="103"/>
      <c r="M178" s="103"/>
      <c r="N178" s="83">
        <f t="shared" si="103"/>
        <v>0</v>
      </c>
      <c r="O178" s="103"/>
      <c r="P178" s="103"/>
      <c r="Q178" s="103"/>
      <c r="R178" s="103"/>
      <c r="S178" s="103"/>
      <c r="T178" s="84">
        <f t="shared" si="118"/>
        <v>0</v>
      </c>
      <c r="U178" s="103"/>
      <c r="V178" s="103"/>
      <c r="W178" s="103"/>
      <c r="X178" s="103"/>
      <c r="Y178" s="103"/>
      <c r="Z178" s="103"/>
      <c r="AA178" s="103"/>
      <c r="AB178" s="85">
        <f t="shared" si="96"/>
        <v>0</v>
      </c>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3"/>
      <c r="BJ178" s="103"/>
      <c r="BK178" s="86">
        <f t="shared" si="97"/>
        <v>0</v>
      </c>
      <c r="BL178" s="87">
        <f t="shared" si="98"/>
        <v>0</v>
      </c>
    </row>
    <row r="179" spans="1:64" s="89" customFormat="1" ht="30">
      <c r="A179" s="152" t="s">
        <v>440</v>
      </c>
      <c r="B179" s="81" t="s">
        <v>441</v>
      </c>
      <c r="C179" s="103"/>
      <c r="D179" s="103"/>
      <c r="E179" s="103"/>
      <c r="F179" s="103"/>
      <c r="G179" s="103"/>
      <c r="H179" s="103"/>
      <c r="I179" s="103"/>
      <c r="J179" s="103"/>
      <c r="K179" s="103"/>
      <c r="L179" s="103"/>
      <c r="M179" s="103"/>
      <c r="N179" s="83">
        <f t="shared" si="103"/>
        <v>0</v>
      </c>
      <c r="O179" s="103"/>
      <c r="P179" s="103"/>
      <c r="Q179" s="103"/>
      <c r="R179" s="103"/>
      <c r="S179" s="103"/>
      <c r="T179" s="84">
        <f t="shared" si="118"/>
        <v>0</v>
      </c>
      <c r="U179" s="103"/>
      <c r="V179" s="103"/>
      <c r="W179" s="103"/>
      <c r="X179" s="103"/>
      <c r="Y179" s="103"/>
      <c r="Z179" s="103"/>
      <c r="AA179" s="103"/>
      <c r="AB179" s="85">
        <f t="shared" si="96"/>
        <v>0</v>
      </c>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86">
        <f t="shared" si="97"/>
        <v>0</v>
      </c>
      <c r="BL179" s="87">
        <f t="shared" si="98"/>
        <v>0</v>
      </c>
    </row>
    <row r="180" spans="1:64" s="89" customFormat="1" ht="45">
      <c r="A180" s="152" t="s">
        <v>442</v>
      </c>
      <c r="B180" s="81" t="s">
        <v>443</v>
      </c>
      <c r="C180" s="103"/>
      <c r="D180" s="103"/>
      <c r="E180" s="103"/>
      <c r="F180" s="103"/>
      <c r="G180" s="103"/>
      <c r="H180" s="103"/>
      <c r="I180" s="103"/>
      <c r="J180" s="103"/>
      <c r="K180" s="103"/>
      <c r="L180" s="103"/>
      <c r="M180" s="103"/>
      <c r="N180" s="83">
        <f t="shared" si="103"/>
        <v>0</v>
      </c>
      <c r="O180" s="103"/>
      <c r="P180" s="103"/>
      <c r="Q180" s="103"/>
      <c r="R180" s="103"/>
      <c r="S180" s="103"/>
      <c r="T180" s="84">
        <f t="shared" si="118"/>
        <v>0</v>
      </c>
      <c r="U180" s="103"/>
      <c r="V180" s="103"/>
      <c r="W180" s="103"/>
      <c r="X180" s="103"/>
      <c r="Y180" s="103"/>
      <c r="Z180" s="103"/>
      <c r="AA180" s="103"/>
      <c r="AB180" s="85">
        <f t="shared" si="96"/>
        <v>0</v>
      </c>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c r="BE180" s="103"/>
      <c r="BF180" s="103"/>
      <c r="BG180" s="103"/>
      <c r="BH180" s="103"/>
      <c r="BI180" s="103"/>
      <c r="BJ180" s="103"/>
      <c r="BK180" s="86">
        <f t="shared" si="97"/>
        <v>0</v>
      </c>
      <c r="BL180" s="87">
        <f t="shared" si="98"/>
        <v>0</v>
      </c>
    </row>
    <row r="181" spans="1:64" s="89" customFormat="1" ht="30">
      <c r="A181" s="152" t="s">
        <v>444</v>
      </c>
      <c r="B181" s="81" t="s">
        <v>445</v>
      </c>
      <c r="C181" s="103"/>
      <c r="D181" s="103"/>
      <c r="E181" s="103"/>
      <c r="F181" s="103"/>
      <c r="G181" s="103"/>
      <c r="H181" s="103"/>
      <c r="I181" s="103"/>
      <c r="J181" s="103"/>
      <c r="K181" s="103"/>
      <c r="L181" s="103"/>
      <c r="M181" s="103"/>
      <c r="N181" s="83">
        <f t="shared" si="103"/>
        <v>0</v>
      </c>
      <c r="O181" s="103"/>
      <c r="P181" s="103"/>
      <c r="Q181" s="103"/>
      <c r="R181" s="103"/>
      <c r="S181" s="103"/>
      <c r="T181" s="84">
        <f t="shared" si="118"/>
        <v>0</v>
      </c>
      <c r="U181" s="103"/>
      <c r="V181" s="103"/>
      <c r="W181" s="103"/>
      <c r="X181" s="103"/>
      <c r="Y181" s="103"/>
      <c r="Z181" s="103"/>
      <c r="AA181" s="103"/>
      <c r="AB181" s="85">
        <f t="shared" si="96"/>
        <v>0</v>
      </c>
      <c r="AC181" s="103">
        <f>834+180+2+60</f>
        <v>1076</v>
      </c>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86">
        <f t="shared" si="97"/>
        <v>1076</v>
      </c>
      <c r="BL181" s="87">
        <f t="shared" si="98"/>
        <v>1076</v>
      </c>
    </row>
    <row r="182" spans="1:64" s="89" customFormat="1" ht="45">
      <c r="A182" s="152" t="s">
        <v>446</v>
      </c>
      <c r="B182" s="81" t="s">
        <v>447</v>
      </c>
      <c r="C182" s="103"/>
      <c r="D182" s="103"/>
      <c r="E182" s="103"/>
      <c r="F182" s="103"/>
      <c r="G182" s="103"/>
      <c r="H182" s="103"/>
      <c r="I182" s="103"/>
      <c r="J182" s="103"/>
      <c r="K182" s="103"/>
      <c r="L182" s="103"/>
      <c r="M182" s="103"/>
      <c r="N182" s="83">
        <f t="shared" si="103"/>
        <v>0</v>
      </c>
      <c r="O182" s="103"/>
      <c r="P182" s="103"/>
      <c r="Q182" s="103"/>
      <c r="R182" s="103"/>
      <c r="S182" s="103"/>
      <c r="T182" s="84">
        <f t="shared" si="118"/>
        <v>0</v>
      </c>
      <c r="U182" s="103"/>
      <c r="V182" s="103"/>
      <c r="W182" s="103"/>
      <c r="X182" s="103"/>
      <c r="Y182" s="103"/>
      <c r="Z182" s="103"/>
      <c r="AA182" s="103"/>
      <c r="AB182" s="85">
        <f t="shared" si="96"/>
        <v>0</v>
      </c>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86">
        <f t="shared" si="97"/>
        <v>0</v>
      </c>
      <c r="BL182" s="87">
        <f t="shared" si="98"/>
        <v>0</v>
      </c>
    </row>
    <row r="183" spans="1:64" s="89" customFormat="1" ht="30">
      <c r="A183" s="152" t="s">
        <v>448</v>
      </c>
      <c r="B183" s="81" t="s">
        <v>449</v>
      </c>
      <c r="C183" s="103"/>
      <c r="D183" s="103"/>
      <c r="E183" s="103"/>
      <c r="F183" s="103"/>
      <c r="G183" s="103"/>
      <c r="H183" s="103"/>
      <c r="I183" s="103"/>
      <c r="J183" s="103"/>
      <c r="K183" s="103"/>
      <c r="L183" s="103"/>
      <c r="M183" s="103"/>
      <c r="N183" s="83">
        <f t="shared" si="103"/>
        <v>0</v>
      </c>
      <c r="O183" s="103"/>
      <c r="P183" s="103"/>
      <c r="Q183" s="103"/>
      <c r="R183" s="103"/>
      <c r="S183" s="103"/>
      <c r="T183" s="84">
        <f t="shared" si="118"/>
        <v>0</v>
      </c>
      <c r="U183" s="103"/>
      <c r="V183" s="103"/>
      <c r="W183" s="103"/>
      <c r="X183" s="103"/>
      <c r="Y183" s="103"/>
      <c r="Z183" s="103"/>
      <c r="AA183" s="103"/>
      <c r="AB183" s="85">
        <f t="shared" si="96"/>
        <v>0</v>
      </c>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v>200</v>
      </c>
      <c r="BI183" s="103"/>
      <c r="BJ183" s="103"/>
      <c r="BK183" s="86">
        <f t="shared" si="97"/>
        <v>200</v>
      </c>
      <c r="BL183" s="87">
        <f t="shared" si="98"/>
        <v>200</v>
      </c>
    </row>
    <row r="184" spans="1:64" s="89" customFormat="1" ht="18">
      <c r="A184" s="152" t="s">
        <v>450</v>
      </c>
      <c r="B184" s="81" t="s">
        <v>451</v>
      </c>
      <c r="C184" s="103"/>
      <c r="D184" s="103"/>
      <c r="E184" s="103"/>
      <c r="F184" s="103"/>
      <c r="G184" s="103"/>
      <c r="H184" s="103"/>
      <c r="I184" s="103"/>
      <c r="J184" s="103"/>
      <c r="K184" s="103"/>
      <c r="L184" s="103"/>
      <c r="M184" s="103"/>
      <c r="N184" s="83">
        <f t="shared" si="103"/>
        <v>0</v>
      </c>
      <c r="O184" s="103"/>
      <c r="P184" s="103"/>
      <c r="Q184" s="103"/>
      <c r="R184" s="103"/>
      <c r="S184" s="103"/>
      <c r="T184" s="84">
        <f t="shared" si="118"/>
        <v>0</v>
      </c>
      <c r="U184" s="103"/>
      <c r="V184" s="103"/>
      <c r="W184" s="103"/>
      <c r="X184" s="103"/>
      <c r="Y184" s="103"/>
      <c r="Z184" s="103"/>
      <c r="AA184" s="103"/>
      <c r="AB184" s="85">
        <f t="shared" si="96"/>
        <v>0</v>
      </c>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86">
        <f t="shared" si="97"/>
        <v>0</v>
      </c>
      <c r="BL184" s="87">
        <f t="shared" si="98"/>
        <v>0</v>
      </c>
    </row>
    <row r="185" spans="1:64" s="89" customFormat="1" ht="18">
      <c r="A185" s="152" t="s">
        <v>452</v>
      </c>
      <c r="B185" s="81" t="s">
        <v>453</v>
      </c>
      <c r="C185" s="103"/>
      <c r="D185" s="103"/>
      <c r="E185" s="103"/>
      <c r="F185" s="103"/>
      <c r="G185" s="103"/>
      <c r="H185" s="103"/>
      <c r="I185" s="103"/>
      <c r="J185" s="103"/>
      <c r="K185" s="103"/>
      <c r="L185" s="103"/>
      <c r="M185" s="103"/>
      <c r="N185" s="83">
        <f t="shared" si="103"/>
        <v>0</v>
      </c>
      <c r="O185" s="103"/>
      <c r="P185" s="103"/>
      <c r="Q185" s="103"/>
      <c r="R185" s="103"/>
      <c r="S185" s="103"/>
      <c r="T185" s="84">
        <f t="shared" si="118"/>
        <v>0</v>
      </c>
      <c r="U185" s="103"/>
      <c r="V185" s="103"/>
      <c r="W185" s="103"/>
      <c r="X185" s="103"/>
      <c r="Y185" s="103"/>
      <c r="Z185" s="103"/>
      <c r="AA185" s="103"/>
      <c r="AB185" s="85">
        <f aca="true" t="shared" si="121" ref="AB185:AB246">SUM(U185:AA185)</f>
        <v>0</v>
      </c>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86">
        <f aca="true" t="shared" si="122" ref="BK185:BK234">SUM(AC185:BJ185)</f>
        <v>0</v>
      </c>
      <c r="BL185" s="87">
        <f aca="true" t="shared" si="123" ref="BL185:BL234">BK185+AB185+T185+N185</f>
        <v>0</v>
      </c>
    </row>
    <row r="186" spans="1:64" s="89" customFormat="1" ht="30">
      <c r="A186" s="152" t="s">
        <v>454</v>
      </c>
      <c r="B186" s="81" t="s">
        <v>455</v>
      </c>
      <c r="C186" s="103"/>
      <c r="D186" s="103"/>
      <c r="E186" s="103"/>
      <c r="F186" s="103"/>
      <c r="G186" s="103"/>
      <c r="H186" s="103"/>
      <c r="I186" s="103"/>
      <c r="J186" s="103"/>
      <c r="K186" s="103"/>
      <c r="L186" s="103"/>
      <c r="M186" s="103"/>
      <c r="N186" s="83">
        <f t="shared" si="103"/>
        <v>0</v>
      </c>
      <c r="O186" s="103"/>
      <c r="P186" s="103"/>
      <c r="Q186" s="103"/>
      <c r="R186" s="103"/>
      <c r="S186" s="103"/>
      <c r="T186" s="84">
        <f t="shared" si="118"/>
        <v>0</v>
      </c>
      <c r="U186" s="103"/>
      <c r="V186" s="103"/>
      <c r="W186" s="103"/>
      <c r="X186" s="103"/>
      <c r="Y186" s="103"/>
      <c r="Z186" s="103"/>
      <c r="AA186" s="103"/>
      <c r="AB186" s="85">
        <f t="shared" si="121"/>
        <v>0</v>
      </c>
      <c r="AC186" s="103">
        <f>2000+8610+1550+650+408+280</f>
        <v>13498</v>
      </c>
      <c r="AD186" s="103"/>
      <c r="AE186" s="103"/>
      <c r="AF186" s="103"/>
      <c r="AG186" s="103"/>
      <c r="AH186" s="103"/>
      <c r="AI186" s="103"/>
      <c r="AJ186" s="103"/>
      <c r="AK186" s="103"/>
      <c r="AL186" s="103"/>
      <c r="AM186" s="103"/>
      <c r="AN186" s="103"/>
      <c r="AO186" s="103"/>
      <c r="AP186" s="103"/>
      <c r="AQ186" s="103"/>
      <c r="AR186" s="103"/>
      <c r="AS186" s="103"/>
      <c r="AT186" s="103"/>
      <c r="AU186" s="103"/>
      <c r="AV186" s="103">
        <f>4385+41280</f>
        <v>45665</v>
      </c>
      <c r="AW186" s="103"/>
      <c r="AX186" s="103"/>
      <c r="AY186" s="103"/>
      <c r="AZ186" s="103"/>
      <c r="BA186" s="103"/>
      <c r="BB186" s="103"/>
      <c r="BC186" s="103">
        <v>1428</v>
      </c>
      <c r="BD186" s="103"/>
      <c r="BE186" s="103"/>
      <c r="BF186" s="103"/>
      <c r="BG186" s="103">
        <v>11207</v>
      </c>
      <c r="BH186" s="103"/>
      <c r="BI186" s="103"/>
      <c r="BJ186" s="103"/>
      <c r="BK186" s="86">
        <f t="shared" si="122"/>
        <v>71798</v>
      </c>
      <c r="BL186" s="87">
        <f t="shared" si="123"/>
        <v>71798</v>
      </c>
    </row>
    <row r="187" spans="1:64" s="89" customFormat="1" ht="18">
      <c r="A187" s="152" t="s">
        <v>456</v>
      </c>
      <c r="B187" s="81" t="s">
        <v>457</v>
      </c>
      <c r="C187" s="105">
        <f>C188+C189</f>
        <v>0</v>
      </c>
      <c r="D187" s="105">
        <f aca="true" t="shared" si="124" ref="D187:O187">D188+D189</f>
        <v>0</v>
      </c>
      <c r="E187" s="105">
        <f t="shared" si="124"/>
        <v>0</v>
      </c>
      <c r="F187" s="105">
        <f t="shared" si="124"/>
        <v>0</v>
      </c>
      <c r="G187" s="105">
        <f t="shared" si="124"/>
        <v>0</v>
      </c>
      <c r="H187" s="105">
        <f t="shared" si="124"/>
        <v>0</v>
      </c>
      <c r="I187" s="105">
        <f t="shared" si="124"/>
        <v>0</v>
      </c>
      <c r="J187" s="105">
        <f t="shared" si="124"/>
        <v>0</v>
      </c>
      <c r="K187" s="105">
        <f t="shared" si="124"/>
        <v>0</v>
      </c>
      <c r="L187" s="105">
        <f t="shared" si="124"/>
        <v>0</v>
      </c>
      <c r="M187" s="105">
        <f t="shared" si="124"/>
        <v>0</v>
      </c>
      <c r="N187" s="83">
        <f t="shared" si="103"/>
        <v>0</v>
      </c>
      <c r="O187" s="105">
        <f t="shared" si="124"/>
        <v>0</v>
      </c>
      <c r="P187" s="105">
        <f>P188+P189</f>
        <v>0</v>
      </c>
      <c r="Q187" s="105">
        <f>Q188+Q189</f>
        <v>0</v>
      </c>
      <c r="R187" s="105">
        <f>R188+R189</f>
        <v>0</v>
      </c>
      <c r="S187" s="105">
        <f>S188+S189</f>
        <v>0</v>
      </c>
      <c r="T187" s="84">
        <f t="shared" si="118"/>
        <v>0</v>
      </c>
      <c r="U187" s="105">
        <f aca="true" t="shared" si="125" ref="U187:AA187">U188+U189</f>
        <v>0</v>
      </c>
      <c r="V187" s="105">
        <f t="shared" si="125"/>
        <v>0</v>
      </c>
      <c r="W187" s="105">
        <f t="shared" si="125"/>
        <v>0</v>
      </c>
      <c r="X187" s="105">
        <f t="shared" si="125"/>
        <v>0</v>
      </c>
      <c r="Y187" s="105">
        <f t="shared" si="125"/>
        <v>0</v>
      </c>
      <c r="Z187" s="105">
        <f t="shared" si="125"/>
        <v>0</v>
      </c>
      <c r="AA187" s="105">
        <f t="shared" si="125"/>
        <v>0</v>
      </c>
      <c r="AB187" s="85">
        <f t="shared" si="121"/>
        <v>0</v>
      </c>
      <c r="AC187" s="105">
        <f aca="true" t="shared" si="126" ref="AC187:BJ187">AC188+AC189</f>
        <v>0</v>
      </c>
      <c r="AD187" s="105">
        <f t="shared" si="126"/>
        <v>0</v>
      </c>
      <c r="AE187" s="105">
        <f t="shared" si="126"/>
        <v>0</v>
      </c>
      <c r="AF187" s="105">
        <f t="shared" si="126"/>
        <v>0</v>
      </c>
      <c r="AG187" s="105">
        <f t="shared" si="126"/>
        <v>0</v>
      </c>
      <c r="AH187" s="105">
        <f t="shared" si="126"/>
        <v>0</v>
      </c>
      <c r="AI187" s="105">
        <f t="shared" si="126"/>
        <v>0</v>
      </c>
      <c r="AJ187" s="105">
        <f t="shared" si="126"/>
        <v>0</v>
      </c>
      <c r="AK187" s="105">
        <f t="shared" si="126"/>
        <v>0</v>
      </c>
      <c r="AL187" s="105">
        <f t="shared" si="126"/>
        <v>0</v>
      </c>
      <c r="AM187" s="105">
        <f t="shared" si="126"/>
        <v>0</v>
      </c>
      <c r="AN187" s="105">
        <f t="shared" si="126"/>
        <v>0</v>
      </c>
      <c r="AO187" s="105">
        <f t="shared" si="126"/>
        <v>0</v>
      </c>
      <c r="AP187" s="105">
        <f t="shared" si="126"/>
        <v>0</v>
      </c>
      <c r="AQ187" s="105">
        <f t="shared" si="126"/>
        <v>0</v>
      </c>
      <c r="AR187" s="105">
        <f t="shared" si="126"/>
        <v>0</v>
      </c>
      <c r="AS187" s="105">
        <f t="shared" si="126"/>
        <v>0</v>
      </c>
      <c r="AT187" s="105">
        <f t="shared" si="126"/>
        <v>0</v>
      </c>
      <c r="AU187" s="105">
        <f t="shared" si="126"/>
        <v>0</v>
      </c>
      <c r="AV187" s="105">
        <f t="shared" si="126"/>
        <v>0</v>
      </c>
      <c r="AW187" s="105">
        <f t="shared" si="126"/>
        <v>0</v>
      </c>
      <c r="AX187" s="105">
        <f t="shared" si="126"/>
        <v>0</v>
      </c>
      <c r="AY187" s="105">
        <f t="shared" si="126"/>
        <v>0</v>
      </c>
      <c r="AZ187" s="105">
        <f t="shared" si="126"/>
        <v>0</v>
      </c>
      <c r="BA187" s="105">
        <f t="shared" si="126"/>
        <v>0</v>
      </c>
      <c r="BB187" s="105">
        <f t="shared" si="126"/>
        <v>0</v>
      </c>
      <c r="BC187" s="105">
        <f t="shared" si="126"/>
        <v>0</v>
      </c>
      <c r="BD187" s="105">
        <f t="shared" si="126"/>
        <v>0</v>
      </c>
      <c r="BE187" s="105">
        <f t="shared" si="126"/>
        <v>0</v>
      </c>
      <c r="BF187" s="105">
        <f t="shared" si="126"/>
        <v>0</v>
      </c>
      <c r="BG187" s="105">
        <f t="shared" si="126"/>
        <v>0</v>
      </c>
      <c r="BH187" s="105">
        <f t="shared" si="126"/>
        <v>0</v>
      </c>
      <c r="BI187" s="105">
        <f t="shared" si="126"/>
        <v>0</v>
      </c>
      <c r="BJ187" s="105">
        <f t="shared" si="126"/>
        <v>37332</v>
      </c>
      <c r="BK187" s="86">
        <f t="shared" si="122"/>
        <v>37332</v>
      </c>
      <c r="BL187" s="87">
        <f t="shared" si="123"/>
        <v>37332</v>
      </c>
    </row>
    <row r="188" spans="1:64" s="89" customFormat="1" ht="18">
      <c r="A188" s="152"/>
      <c r="B188" s="110" t="s">
        <v>458</v>
      </c>
      <c r="C188" s="103"/>
      <c r="D188" s="103"/>
      <c r="E188" s="103"/>
      <c r="F188" s="103"/>
      <c r="G188" s="103"/>
      <c r="H188" s="103"/>
      <c r="I188" s="103"/>
      <c r="J188" s="103"/>
      <c r="K188" s="103"/>
      <c r="L188" s="103"/>
      <c r="M188" s="103"/>
      <c r="N188" s="83">
        <f t="shared" si="103"/>
        <v>0</v>
      </c>
      <c r="O188" s="103"/>
      <c r="P188" s="103"/>
      <c r="Q188" s="103"/>
      <c r="R188" s="103"/>
      <c r="S188" s="103"/>
      <c r="T188" s="84">
        <f t="shared" si="118"/>
        <v>0</v>
      </c>
      <c r="U188" s="103"/>
      <c r="V188" s="103"/>
      <c r="W188" s="103"/>
      <c r="X188" s="103"/>
      <c r="Y188" s="103"/>
      <c r="Z188" s="103"/>
      <c r="AA188" s="103"/>
      <c r="AB188" s="85">
        <f t="shared" si="121"/>
        <v>0</v>
      </c>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v>6357</v>
      </c>
      <c r="BK188" s="86">
        <f t="shared" si="122"/>
        <v>6357</v>
      </c>
      <c r="BL188" s="87">
        <f t="shared" si="123"/>
        <v>6357</v>
      </c>
    </row>
    <row r="189" spans="1:64" s="89" customFormat="1" ht="18">
      <c r="A189" s="152"/>
      <c r="B189" s="110" t="s">
        <v>459</v>
      </c>
      <c r="C189" s="103"/>
      <c r="D189" s="103"/>
      <c r="E189" s="103"/>
      <c r="F189" s="103"/>
      <c r="G189" s="103"/>
      <c r="H189" s="103"/>
      <c r="I189" s="103"/>
      <c r="J189" s="103"/>
      <c r="K189" s="103"/>
      <c r="L189" s="103"/>
      <c r="M189" s="103"/>
      <c r="N189" s="83">
        <f t="shared" si="103"/>
        <v>0</v>
      </c>
      <c r="O189" s="103"/>
      <c r="P189" s="103"/>
      <c r="Q189" s="103"/>
      <c r="R189" s="103"/>
      <c r="S189" s="103"/>
      <c r="T189" s="84">
        <f t="shared" si="118"/>
        <v>0</v>
      </c>
      <c r="U189" s="103"/>
      <c r="V189" s="103"/>
      <c r="W189" s="103"/>
      <c r="X189" s="103"/>
      <c r="Y189" s="103"/>
      <c r="Z189" s="103"/>
      <c r="AA189" s="103"/>
      <c r="AB189" s="85">
        <f t="shared" si="121"/>
        <v>0</v>
      </c>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f>15000+3575+2400+10000</f>
        <v>30975</v>
      </c>
      <c r="BK189" s="86">
        <f t="shared" si="122"/>
        <v>30975</v>
      </c>
      <c r="BL189" s="87">
        <f t="shared" si="123"/>
        <v>30975</v>
      </c>
    </row>
    <row r="190" spans="1:64" ht="18">
      <c r="A190" s="68" t="s">
        <v>460</v>
      </c>
      <c r="B190" s="69" t="s">
        <v>461</v>
      </c>
      <c r="C190" s="147">
        <f>SUM(C191:C197)</f>
        <v>0</v>
      </c>
      <c r="D190" s="147">
        <f>SUM(D191:D197)</f>
        <v>0</v>
      </c>
      <c r="E190" s="147">
        <f aca="true" t="shared" si="127" ref="E190:K190">SUM(E191:E197)</f>
        <v>0</v>
      </c>
      <c r="F190" s="147">
        <f t="shared" si="127"/>
        <v>0</v>
      </c>
      <c r="G190" s="147">
        <f t="shared" si="127"/>
        <v>0</v>
      </c>
      <c r="H190" s="147">
        <f t="shared" si="127"/>
        <v>0</v>
      </c>
      <c r="I190" s="147">
        <f t="shared" si="127"/>
        <v>0</v>
      </c>
      <c r="J190" s="147">
        <f t="shared" si="127"/>
        <v>0</v>
      </c>
      <c r="K190" s="147">
        <f t="shared" si="127"/>
        <v>0</v>
      </c>
      <c r="L190" s="147">
        <f>SUM(L191:L197)</f>
        <v>0</v>
      </c>
      <c r="M190" s="147">
        <f>SUM(M191:M197)</f>
        <v>0</v>
      </c>
      <c r="N190" s="71">
        <f t="shared" si="103"/>
        <v>0</v>
      </c>
      <c r="O190" s="147">
        <f>SUM(O191:O197)</f>
        <v>0</v>
      </c>
      <c r="P190" s="147">
        <f>SUM(P191:P197)</f>
        <v>0</v>
      </c>
      <c r="Q190" s="147">
        <f>SUM(Q191:Q197)</f>
        <v>0</v>
      </c>
      <c r="R190" s="147">
        <f>SUM(R191:R197)</f>
        <v>0</v>
      </c>
      <c r="S190" s="147">
        <f>SUM(S191:S197)</f>
        <v>0</v>
      </c>
      <c r="T190" s="72">
        <f t="shared" si="118"/>
        <v>0</v>
      </c>
      <c r="U190" s="147">
        <f>SUM(U191:U197)</f>
        <v>0</v>
      </c>
      <c r="V190" s="147">
        <f aca="true" t="shared" si="128" ref="V190:BJ190">SUM(V191:V197)</f>
        <v>0</v>
      </c>
      <c r="W190" s="147">
        <f t="shared" si="128"/>
        <v>0</v>
      </c>
      <c r="X190" s="147">
        <f t="shared" si="128"/>
        <v>0</v>
      </c>
      <c r="Y190" s="147">
        <f t="shared" si="128"/>
        <v>0</v>
      </c>
      <c r="Z190" s="147">
        <f t="shared" si="128"/>
        <v>0</v>
      </c>
      <c r="AA190" s="147">
        <f t="shared" si="128"/>
        <v>0</v>
      </c>
      <c r="AB190" s="73">
        <f t="shared" si="121"/>
        <v>0</v>
      </c>
      <c r="AC190" s="147">
        <f t="shared" si="128"/>
        <v>1981</v>
      </c>
      <c r="AD190" s="147">
        <f t="shared" si="128"/>
        <v>0</v>
      </c>
      <c r="AE190" s="147">
        <f t="shared" si="128"/>
        <v>0</v>
      </c>
      <c r="AF190" s="147">
        <f>SUM(AF191:AF197)</f>
        <v>0</v>
      </c>
      <c r="AG190" s="147">
        <f t="shared" si="128"/>
        <v>0</v>
      </c>
      <c r="AH190" s="147">
        <f t="shared" si="128"/>
        <v>0</v>
      </c>
      <c r="AI190" s="147">
        <f t="shared" si="128"/>
        <v>0</v>
      </c>
      <c r="AJ190" s="147">
        <f t="shared" si="128"/>
        <v>0</v>
      </c>
      <c r="AK190" s="147">
        <f t="shared" si="128"/>
        <v>0</v>
      </c>
      <c r="AL190" s="147">
        <f>SUM(AL191:AL197)</f>
        <v>0</v>
      </c>
      <c r="AM190" s="147">
        <f t="shared" si="128"/>
        <v>0</v>
      </c>
      <c r="AN190" s="147">
        <f t="shared" si="128"/>
        <v>0</v>
      </c>
      <c r="AO190" s="147">
        <f t="shared" si="128"/>
        <v>0</v>
      </c>
      <c r="AP190" s="147">
        <f t="shared" si="128"/>
        <v>0</v>
      </c>
      <c r="AQ190" s="147">
        <f t="shared" si="128"/>
        <v>0</v>
      </c>
      <c r="AR190" s="147">
        <f t="shared" si="128"/>
        <v>0</v>
      </c>
      <c r="AS190" s="147">
        <f t="shared" si="128"/>
        <v>0</v>
      </c>
      <c r="AT190" s="147">
        <f t="shared" si="128"/>
        <v>359534</v>
      </c>
      <c r="AU190" s="147">
        <f t="shared" si="128"/>
        <v>0</v>
      </c>
      <c r="AV190" s="147">
        <f t="shared" si="128"/>
        <v>0</v>
      </c>
      <c r="AW190" s="147">
        <f t="shared" si="128"/>
        <v>0</v>
      </c>
      <c r="AX190" s="147">
        <f t="shared" si="128"/>
        <v>0</v>
      </c>
      <c r="AY190" s="147">
        <f t="shared" si="128"/>
        <v>0</v>
      </c>
      <c r="AZ190" s="147">
        <f t="shared" si="128"/>
        <v>508</v>
      </c>
      <c r="BA190" s="147">
        <f t="shared" si="128"/>
        <v>0</v>
      </c>
      <c r="BB190" s="147">
        <f t="shared" si="128"/>
        <v>0</v>
      </c>
      <c r="BC190" s="147">
        <f t="shared" si="128"/>
        <v>0</v>
      </c>
      <c r="BD190" s="147">
        <f t="shared" si="128"/>
        <v>0</v>
      </c>
      <c r="BE190" s="147">
        <f t="shared" si="128"/>
        <v>0</v>
      </c>
      <c r="BF190" s="147">
        <f t="shared" si="128"/>
        <v>0</v>
      </c>
      <c r="BG190" s="147">
        <f t="shared" si="128"/>
        <v>0</v>
      </c>
      <c r="BH190" s="147">
        <f t="shared" si="128"/>
        <v>0</v>
      </c>
      <c r="BI190" s="147">
        <f t="shared" si="128"/>
        <v>0</v>
      </c>
      <c r="BJ190" s="147">
        <f t="shared" si="128"/>
        <v>0</v>
      </c>
      <c r="BK190" s="74">
        <f t="shared" si="122"/>
        <v>362023</v>
      </c>
      <c r="BL190" s="75">
        <f t="shared" si="123"/>
        <v>362023</v>
      </c>
    </row>
    <row r="191" spans="1:64" s="89" customFormat="1" ht="18">
      <c r="A191" s="149" t="s">
        <v>462</v>
      </c>
      <c r="B191" s="150" t="s">
        <v>463</v>
      </c>
      <c r="C191" s="151"/>
      <c r="D191" s="151"/>
      <c r="E191" s="151"/>
      <c r="F191" s="151"/>
      <c r="G191" s="151"/>
      <c r="H191" s="151"/>
      <c r="I191" s="151"/>
      <c r="J191" s="151"/>
      <c r="K191" s="151"/>
      <c r="L191" s="151"/>
      <c r="M191" s="151"/>
      <c r="N191" s="83">
        <f t="shared" si="103"/>
        <v>0</v>
      </c>
      <c r="O191" s="151"/>
      <c r="P191" s="151"/>
      <c r="Q191" s="151"/>
      <c r="R191" s="151"/>
      <c r="S191" s="151"/>
      <c r="T191" s="84">
        <f t="shared" si="118"/>
        <v>0</v>
      </c>
      <c r="U191" s="151"/>
      <c r="V191" s="151"/>
      <c r="W191" s="151"/>
      <c r="X191" s="151"/>
      <c r="Y191" s="151"/>
      <c r="Z191" s="151"/>
      <c r="AA191" s="151"/>
      <c r="AB191" s="85">
        <f t="shared" si="121"/>
        <v>0</v>
      </c>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c r="BI191" s="151"/>
      <c r="BJ191" s="151"/>
      <c r="BK191" s="86">
        <f t="shared" si="122"/>
        <v>0</v>
      </c>
      <c r="BL191" s="87">
        <f t="shared" si="123"/>
        <v>0</v>
      </c>
    </row>
    <row r="192" spans="1:64" s="89" customFormat="1" ht="18">
      <c r="A192" s="149" t="s">
        <v>464</v>
      </c>
      <c r="B192" s="150" t="s">
        <v>465</v>
      </c>
      <c r="C192" s="151"/>
      <c r="D192" s="151"/>
      <c r="E192" s="151"/>
      <c r="F192" s="151"/>
      <c r="G192" s="151"/>
      <c r="H192" s="151"/>
      <c r="I192" s="151"/>
      <c r="J192" s="151"/>
      <c r="K192" s="151"/>
      <c r="L192" s="151"/>
      <c r="M192" s="151"/>
      <c r="N192" s="83">
        <f t="shared" si="103"/>
        <v>0</v>
      </c>
      <c r="O192" s="151"/>
      <c r="P192" s="151"/>
      <c r="Q192" s="151"/>
      <c r="R192" s="151"/>
      <c r="S192" s="151"/>
      <c r="T192" s="84">
        <f t="shared" si="118"/>
        <v>0</v>
      </c>
      <c r="U192" s="151"/>
      <c r="V192" s="151"/>
      <c r="W192" s="151"/>
      <c r="X192" s="151"/>
      <c r="Y192" s="151"/>
      <c r="Z192" s="151"/>
      <c r="AA192" s="151"/>
      <c r="AB192" s="85">
        <f t="shared" si="121"/>
        <v>0</v>
      </c>
      <c r="AC192" s="151">
        <f>360</f>
        <v>360</v>
      </c>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f>400+108</f>
        <v>508</v>
      </c>
      <c r="BA192" s="151"/>
      <c r="BB192" s="151"/>
      <c r="BC192" s="151"/>
      <c r="BD192" s="151"/>
      <c r="BE192" s="151"/>
      <c r="BF192" s="151"/>
      <c r="BG192" s="151"/>
      <c r="BH192" s="151"/>
      <c r="BI192" s="151"/>
      <c r="BJ192" s="151"/>
      <c r="BK192" s="86">
        <f t="shared" si="122"/>
        <v>868</v>
      </c>
      <c r="BL192" s="87">
        <f t="shared" si="123"/>
        <v>868</v>
      </c>
    </row>
    <row r="193" spans="1:64" s="89" customFormat="1" ht="18">
      <c r="A193" s="149" t="s">
        <v>466</v>
      </c>
      <c r="B193" s="150" t="s">
        <v>467</v>
      </c>
      <c r="C193" s="151"/>
      <c r="D193" s="151"/>
      <c r="E193" s="151"/>
      <c r="F193" s="151"/>
      <c r="G193" s="151"/>
      <c r="H193" s="151"/>
      <c r="I193" s="151"/>
      <c r="J193" s="151"/>
      <c r="K193" s="151"/>
      <c r="L193" s="151"/>
      <c r="M193" s="151"/>
      <c r="N193" s="83">
        <f t="shared" si="103"/>
        <v>0</v>
      </c>
      <c r="O193" s="151"/>
      <c r="P193" s="151"/>
      <c r="Q193" s="151"/>
      <c r="R193" s="151"/>
      <c r="S193" s="151"/>
      <c r="T193" s="84">
        <f t="shared" si="118"/>
        <v>0</v>
      </c>
      <c r="U193" s="151"/>
      <c r="V193" s="151"/>
      <c r="W193" s="151"/>
      <c r="X193" s="151"/>
      <c r="Y193" s="151"/>
      <c r="Z193" s="151"/>
      <c r="AA193" s="151"/>
      <c r="AB193" s="85">
        <f t="shared" si="121"/>
        <v>0</v>
      </c>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86">
        <f t="shared" si="122"/>
        <v>0</v>
      </c>
      <c r="BL193" s="87">
        <f t="shared" si="123"/>
        <v>0</v>
      </c>
    </row>
    <row r="194" spans="1:64" s="89" customFormat="1" ht="18">
      <c r="A194" s="149" t="s">
        <v>468</v>
      </c>
      <c r="B194" s="150" t="s">
        <v>469</v>
      </c>
      <c r="C194" s="151"/>
      <c r="D194" s="151"/>
      <c r="E194" s="151"/>
      <c r="F194" s="151"/>
      <c r="G194" s="151"/>
      <c r="H194" s="151"/>
      <c r="I194" s="151"/>
      <c r="J194" s="151"/>
      <c r="K194" s="151"/>
      <c r="L194" s="151"/>
      <c r="M194" s="151"/>
      <c r="N194" s="83">
        <f t="shared" si="103"/>
        <v>0</v>
      </c>
      <c r="O194" s="151"/>
      <c r="P194" s="151"/>
      <c r="Q194" s="151"/>
      <c r="R194" s="151"/>
      <c r="S194" s="151"/>
      <c r="T194" s="84">
        <f t="shared" si="118"/>
        <v>0</v>
      </c>
      <c r="U194" s="151"/>
      <c r="V194" s="151"/>
      <c r="W194" s="151"/>
      <c r="X194" s="151"/>
      <c r="Y194" s="151"/>
      <c r="Z194" s="151"/>
      <c r="AA194" s="151"/>
      <c r="AB194" s="85">
        <f t="shared" si="121"/>
        <v>0</v>
      </c>
      <c r="AC194" s="151">
        <f>621</f>
        <v>621</v>
      </c>
      <c r="AD194" s="151"/>
      <c r="AE194" s="151"/>
      <c r="AF194" s="151"/>
      <c r="AG194" s="151"/>
      <c r="AH194" s="151"/>
      <c r="AI194" s="151"/>
      <c r="AJ194" s="151"/>
      <c r="AK194" s="151"/>
      <c r="AL194" s="151"/>
      <c r="AM194" s="151"/>
      <c r="AN194" s="151"/>
      <c r="AO194" s="151"/>
      <c r="AP194" s="151"/>
      <c r="AQ194" s="151"/>
      <c r="AR194" s="151"/>
      <c r="AS194" s="151"/>
      <c r="AT194" s="151">
        <f>357754+1780</f>
        <v>359534</v>
      </c>
      <c r="AU194" s="151"/>
      <c r="AV194" s="151"/>
      <c r="AW194" s="151"/>
      <c r="AX194" s="151"/>
      <c r="AY194" s="151"/>
      <c r="AZ194" s="151"/>
      <c r="BA194" s="151"/>
      <c r="BB194" s="151"/>
      <c r="BC194" s="151"/>
      <c r="BD194" s="151"/>
      <c r="BE194" s="151"/>
      <c r="BF194" s="151"/>
      <c r="BG194" s="151"/>
      <c r="BH194" s="151"/>
      <c r="BI194" s="151"/>
      <c r="BJ194" s="151"/>
      <c r="BK194" s="86">
        <f t="shared" si="122"/>
        <v>360155</v>
      </c>
      <c r="BL194" s="87">
        <f t="shared" si="123"/>
        <v>360155</v>
      </c>
    </row>
    <row r="195" spans="1:64" s="89" customFormat="1" ht="18">
      <c r="A195" s="149" t="s">
        <v>470</v>
      </c>
      <c r="B195" s="150" t="s">
        <v>471</v>
      </c>
      <c r="C195" s="151"/>
      <c r="D195" s="151"/>
      <c r="E195" s="151"/>
      <c r="F195" s="151"/>
      <c r="G195" s="151"/>
      <c r="H195" s="151"/>
      <c r="I195" s="151"/>
      <c r="J195" s="151"/>
      <c r="K195" s="151"/>
      <c r="L195" s="151"/>
      <c r="M195" s="151"/>
      <c r="N195" s="83">
        <f t="shared" si="103"/>
        <v>0</v>
      </c>
      <c r="O195" s="151"/>
      <c r="P195" s="151"/>
      <c r="Q195" s="151"/>
      <c r="R195" s="151"/>
      <c r="S195" s="151"/>
      <c r="T195" s="84">
        <f t="shared" si="118"/>
        <v>0</v>
      </c>
      <c r="U195" s="151"/>
      <c r="V195" s="151"/>
      <c r="W195" s="151"/>
      <c r="X195" s="151"/>
      <c r="Y195" s="151"/>
      <c r="Z195" s="151"/>
      <c r="AA195" s="151"/>
      <c r="AB195" s="85">
        <f t="shared" si="121"/>
        <v>0</v>
      </c>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c r="BI195" s="151"/>
      <c r="BJ195" s="151"/>
      <c r="BK195" s="86">
        <f t="shared" si="122"/>
        <v>0</v>
      </c>
      <c r="BL195" s="87">
        <f t="shared" si="123"/>
        <v>0</v>
      </c>
    </row>
    <row r="196" spans="1:64" s="89" customFormat="1" ht="30">
      <c r="A196" s="149" t="s">
        <v>472</v>
      </c>
      <c r="B196" s="150" t="s">
        <v>473</v>
      </c>
      <c r="C196" s="151"/>
      <c r="D196" s="151"/>
      <c r="E196" s="151"/>
      <c r="F196" s="151"/>
      <c r="G196" s="151"/>
      <c r="H196" s="151"/>
      <c r="I196" s="151"/>
      <c r="J196" s="151"/>
      <c r="K196" s="151"/>
      <c r="L196" s="151"/>
      <c r="M196" s="151"/>
      <c r="N196" s="83">
        <f t="shared" si="103"/>
        <v>0</v>
      </c>
      <c r="O196" s="151"/>
      <c r="P196" s="151"/>
      <c r="Q196" s="151"/>
      <c r="R196" s="151"/>
      <c r="S196" s="151"/>
      <c r="T196" s="84">
        <f t="shared" si="118"/>
        <v>0</v>
      </c>
      <c r="U196" s="151"/>
      <c r="V196" s="151"/>
      <c r="W196" s="151"/>
      <c r="X196" s="151"/>
      <c r="Y196" s="151"/>
      <c r="Z196" s="151"/>
      <c r="AA196" s="151"/>
      <c r="AB196" s="85">
        <f t="shared" si="121"/>
        <v>0</v>
      </c>
      <c r="AC196" s="151">
        <v>1000</v>
      </c>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c r="BI196" s="151"/>
      <c r="BJ196" s="151"/>
      <c r="BK196" s="86">
        <f t="shared" si="122"/>
        <v>1000</v>
      </c>
      <c r="BL196" s="87">
        <f t="shared" si="123"/>
        <v>1000</v>
      </c>
    </row>
    <row r="197" spans="1:64" s="89" customFormat="1" ht="18">
      <c r="A197" s="149" t="s">
        <v>474</v>
      </c>
      <c r="B197" s="150" t="s">
        <v>475</v>
      </c>
      <c r="C197" s="151"/>
      <c r="D197" s="151"/>
      <c r="E197" s="151"/>
      <c r="F197" s="151"/>
      <c r="G197" s="151"/>
      <c r="H197" s="151"/>
      <c r="I197" s="151"/>
      <c r="J197" s="151"/>
      <c r="K197" s="151"/>
      <c r="L197" s="151"/>
      <c r="M197" s="151"/>
      <c r="N197" s="83">
        <f t="shared" si="103"/>
        <v>0</v>
      </c>
      <c r="O197" s="151"/>
      <c r="P197" s="151"/>
      <c r="Q197" s="151"/>
      <c r="R197" s="151"/>
      <c r="S197" s="151"/>
      <c r="T197" s="84">
        <f t="shared" si="118"/>
        <v>0</v>
      </c>
      <c r="U197" s="151"/>
      <c r="V197" s="151"/>
      <c r="W197" s="151"/>
      <c r="X197" s="151"/>
      <c r="Y197" s="151"/>
      <c r="Z197" s="151"/>
      <c r="AA197" s="151"/>
      <c r="AB197" s="85">
        <f t="shared" si="121"/>
        <v>0</v>
      </c>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c r="BI197" s="151"/>
      <c r="BJ197" s="151"/>
      <c r="BK197" s="86">
        <f t="shared" si="122"/>
        <v>0</v>
      </c>
      <c r="BL197" s="87">
        <f t="shared" si="123"/>
        <v>0</v>
      </c>
    </row>
    <row r="198" spans="1:64" ht="18">
      <c r="A198" s="68" t="s">
        <v>476</v>
      </c>
      <c r="B198" s="69" t="s">
        <v>477</v>
      </c>
      <c r="C198" s="147">
        <f>SUM(C199:C202)</f>
        <v>0</v>
      </c>
      <c r="D198" s="147">
        <f>SUM(D199:D202)</f>
        <v>0</v>
      </c>
      <c r="E198" s="147">
        <f aca="true" t="shared" si="129" ref="E198:K198">SUM(E199:E202)</f>
        <v>0</v>
      </c>
      <c r="F198" s="147">
        <f t="shared" si="129"/>
        <v>0</v>
      </c>
      <c r="G198" s="147">
        <f t="shared" si="129"/>
        <v>0</v>
      </c>
      <c r="H198" s="147">
        <f t="shared" si="129"/>
        <v>0</v>
      </c>
      <c r="I198" s="147">
        <f t="shared" si="129"/>
        <v>0</v>
      </c>
      <c r="J198" s="147">
        <f t="shared" si="129"/>
        <v>0</v>
      </c>
      <c r="K198" s="147">
        <f t="shared" si="129"/>
        <v>0</v>
      </c>
      <c r="L198" s="147">
        <f>SUM(L199:L202)</f>
        <v>0</v>
      </c>
      <c r="M198" s="147">
        <f>SUM(M199:M202)</f>
        <v>0</v>
      </c>
      <c r="N198" s="71">
        <f t="shared" si="103"/>
        <v>0</v>
      </c>
      <c r="O198" s="147">
        <f>SUM(O199:O202)</f>
        <v>0</v>
      </c>
      <c r="P198" s="147">
        <f>SUM(P199:P202)</f>
        <v>0</v>
      </c>
      <c r="Q198" s="147">
        <f>SUM(Q199:Q202)</f>
        <v>0</v>
      </c>
      <c r="R198" s="147">
        <f>SUM(R199:R202)</f>
        <v>0</v>
      </c>
      <c r="S198" s="147">
        <f>SUM(S199:S202)</f>
        <v>0</v>
      </c>
      <c r="T198" s="72">
        <f t="shared" si="118"/>
        <v>0</v>
      </c>
      <c r="U198" s="147">
        <f>SUM(U199:U202)</f>
        <v>0</v>
      </c>
      <c r="V198" s="147">
        <f aca="true" t="shared" si="130" ref="V198:BJ198">SUM(V199:V202)</f>
        <v>0</v>
      </c>
      <c r="W198" s="147">
        <f t="shared" si="130"/>
        <v>0</v>
      </c>
      <c r="X198" s="147">
        <f t="shared" si="130"/>
        <v>0</v>
      </c>
      <c r="Y198" s="147">
        <f t="shared" si="130"/>
        <v>0</v>
      </c>
      <c r="Z198" s="147">
        <f t="shared" si="130"/>
        <v>0</v>
      </c>
      <c r="AA198" s="147">
        <f t="shared" si="130"/>
        <v>0</v>
      </c>
      <c r="AB198" s="73">
        <f t="shared" si="121"/>
        <v>0</v>
      </c>
      <c r="AC198" s="147">
        <f t="shared" si="130"/>
        <v>0</v>
      </c>
      <c r="AD198" s="147">
        <f t="shared" si="130"/>
        <v>0</v>
      </c>
      <c r="AE198" s="147">
        <f t="shared" si="130"/>
        <v>0</v>
      </c>
      <c r="AF198" s="147">
        <f>SUM(AF199:AF202)</f>
        <v>0</v>
      </c>
      <c r="AG198" s="147">
        <f t="shared" si="130"/>
        <v>0</v>
      </c>
      <c r="AH198" s="147">
        <f t="shared" si="130"/>
        <v>0</v>
      </c>
      <c r="AI198" s="147">
        <f t="shared" si="130"/>
        <v>0</v>
      </c>
      <c r="AJ198" s="147">
        <f t="shared" si="130"/>
        <v>0</v>
      </c>
      <c r="AK198" s="147">
        <f t="shared" si="130"/>
        <v>0</v>
      </c>
      <c r="AL198" s="147">
        <f t="shared" si="130"/>
        <v>0</v>
      </c>
      <c r="AM198" s="147">
        <f t="shared" si="130"/>
        <v>0</v>
      </c>
      <c r="AN198" s="147">
        <f t="shared" si="130"/>
        <v>0</v>
      </c>
      <c r="AO198" s="147">
        <f t="shared" si="130"/>
        <v>0</v>
      </c>
      <c r="AP198" s="147">
        <f t="shared" si="130"/>
        <v>0</v>
      </c>
      <c r="AQ198" s="147">
        <f t="shared" si="130"/>
        <v>0</v>
      </c>
      <c r="AR198" s="147">
        <f t="shared" si="130"/>
        <v>0</v>
      </c>
      <c r="AS198" s="147">
        <f t="shared" si="130"/>
        <v>0</v>
      </c>
      <c r="AT198" s="147">
        <f t="shared" si="130"/>
        <v>0</v>
      </c>
      <c r="AU198" s="147">
        <f t="shared" si="130"/>
        <v>0</v>
      </c>
      <c r="AV198" s="147">
        <f t="shared" si="130"/>
        <v>0</v>
      </c>
      <c r="AW198" s="147">
        <f t="shared" si="130"/>
        <v>0</v>
      </c>
      <c r="AX198" s="147">
        <f t="shared" si="130"/>
        <v>0</v>
      </c>
      <c r="AY198" s="147">
        <f t="shared" si="130"/>
        <v>0</v>
      </c>
      <c r="AZ198" s="147">
        <f t="shared" si="130"/>
        <v>0</v>
      </c>
      <c r="BA198" s="147">
        <f t="shared" si="130"/>
        <v>0</v>
      </c>
      <c r="BB198" s="147">
        <f t="shared" si="130"/>
        <v>0</v>
      </c>
      <c r="BC198" s="147">
        <f t="shared" si="130"/>
        <v>0</v>
      </c>
      <c r="BD198" s="147">
        <f t="shared" si="130"/>
        <v>0</v>
      </c>
      <c r="BE198" s="147">
        <f t="shared" si="130"/>
        <v>0</v>
      </c>
      <c r="BF198" s="147">
        <f t="shared" si="130"/>
        <v>0</v>
      </c>
      <c r="BG198" s="147">
        <f t="shared" si="130"/>
        <v>0</v>
      </c>
      <c r="BH198" s="147">
        <f t="shared" si="130"/>
        <v>0</v>
      </c>
      <c r="BI198" s="147">
        <f t="shared" si="130"/>
        <v>0</v>
      </c>
      <c r="BJ198" s="147">
        <f t="shared" si="130"/>
        <v>0</v>
      </c>
      <c r="BK198" s="74">
        <f t="shared" si="122"/>
        <v>0</v>
      </c>
      <c r="BL198" s="75">
        <f t="shared" si="123"/>
        <v>0</v>
      </c>
    </row>
    <row r="199" spans="1:64" s="89" customFormat="1" ht="18">
      <c r="A199" s="149" t="s">
        <v>478</v>
      </c>
      <c r="B199" s="150" t="s">
        <v>479</v>
      </c>
      <c r="C199" s="151"/>
      <c r="D199" s="151"/>
      <c r="E199" s="151"/>
      <c r="F199" s="151"/>
      <c r="G199" s="151"/>
      <c r="H199" s="151"/>
      <c r="I199" s="151"/>
      <c r="J199" s="151"/>
      <c r="K199" s="151"/>
      <c r="L199" s="151"/>
      <c r="M199" s="151"/>
      <c r="N199" s="83">
        <f t="shared" si="103"/>
        <v>0</v>
      </c>
      <c r="O199" s="151"/>
      <c r="P199" s="151"/>
      <c r="Q199" s="151"/>
      <c r="R199" s="151"/>
      <c r="S199" s="151"/>
      <c r="T199" s="84">
        <f t="shared" si="118"/>
        <v>0</v>
      </c>
      <c r="U199" s="151"/>
      <c r="V199" s="151"/>
      <c r="W199" s="151"/>
      <c r="X199" s="151"/>
      <c r="Y199" s="151"/>
      <c r="Z199" s="151"/>
      <c r="AA199" s="151"/>
      <c r="AB199" s="85">
        <f t="shared" si="121"/>
        <v>0</v>
      </c>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c r="BI199" s="151"/>
      <c r="BJ199" s="151"/>
      <c r="BK199" s="86">
        <f t="shared" si="122"/>
        <v>0</v>
      </c>
      <c r="BL199" s="87">
        <f t="shared" si="123"/>
        <v>0</v>
      </c>
    </row>
    <row r="200" spans="1:64" s="89" customFormat="1" ht="18">
      <c r="A200" s="149" t="s">
        <v>480</v>
      </c>
      <c r="B200" s="150" t="s">
        <v>481</v>
      </c>
      <c r="C200" s="151"/>
      <c r="D200" s="151"/>
      <c r="E200" s="151"/>
      <c r="F200" s="151"/>
      <c r="G200" s="151"/>
      <c r="H200" s="151"/>
      <c r="I200" s="151"/>
      <c r="J200" s="151"/>
      <c r="K200" s="151"/>
      <c r="L200" s="151"/>
      <c r="M200" s="151"/>
      <c r="N200" s="83">
        <f t="shared" si="103"/>
        <v>0</v>
      </c>
      <c r="O200" s="151"/>
      <c r="P200" s="151"/>
      <c r="Q200" s="151"/>
      <c r="R200" s="151"/>
      <c r="S200" s="151"/>
      <c r="T200" s="84">
        <f t="shared" si="118"/>
        <v>0</v>
      </c>
      <c r="U200" s="151"/>
      <c r="V200" s="151"/>
      <c r="W200" s="151"/>
      <c r="X200" s="151"/>
      <c r="Y200" s="151"/>
      <c r="Z200" s="151"/>
      <c r="AA200" s="151"/>
      <c r="AB200" s="85">
        <f t="shared" si="121"/>
        <v>0</v>
      </c>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c r="BI200" s="151"/>
      <c r="BJ200" s="151"/>
      <c r="BK200" s="86">
        <f t="shared" si="122"/>
        <v>0</v>
      </c>
      <c r="BL200" s="87">
        <f t="shared" si="123"/>
        <v>0</v>
      </c>
    </row>
    <row r="201" spans="1:64" s="89" customFormat="1" ht="18">
      <c r="A201" s="149" t="s">
        <v>482</v>
      </c>
      <c r="B201" s="150" t="s">
        <v>483</v>
      </c>
      <c r="C201" s="151"/>
      <c r="D201" s="151"/>
      <c r="E201" s="151"/>
      <c r="F201" s="151"/>
      <c r="G201" s="151"/>
      <c r="H201" s="151"/>
      <c r="I201" s="151"/>
      <c r="J201" s="151"/>
      <c r="K201" s="151"/>
      <c r="L201" s="151"/>
      <c r="M201" s="151"/>
      <c r="N201" s="83">
        <f t="shared" si="103"/>
        <v>0</v>
      </c>
      <c r="O201" s="151"/>
      <c r="P201" s="151"/>
      <c r="Q201" s="151"/>
      <c r="R201" s="151"/>
      <c r="S201" s="151"/>
      <c r="T201" s="84">
        <f t="shared" si="118"/>
        <v>0</v>
      </c>
      <c r="U201" s="151"/>
      <c r="V201" s="151"/>
      <c r="W201" s="151"/>
      <c r="X201" s="151"/>
      <c r="Y201" s="151"/>
      <c r="Z201" s="151"/>
      <c r="AA201" s="151"/>
      <c r="AB201" s="85">
        <f t="shared" si="121"/>
        <v>0</v>
      </c>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c r="BI201" s="151"/>
      <c r="BJ201" s="151"/>
      <c r="BK201" s="86">
        <f t="shared" si="122"/>
        <v>0</v>
      </c>
      <c r="BL201" s="87">
        <f t="shared" si="123"/>
        <v>0</v>
      </c>
    </row>
    <row r="202" spans="1:64" s="89" customFormat="1" ht="18">
      <c r="A202" s="149" t="s">
        <v>484</v>
      </c>
      <c r="B202" s="150" t="s">
        <v>485</v>
      </c>
      <c r="C202" s="151"/>
      <c r="D202" s="151"/>
      <c r="E202" s="151"/>
      <c r="F202" s="151"/>
      <c r="G202" s="151"/>
      <c r="H202" s="151"/>
      <c r="I202" s="151"/>
      <c r="J202" s="151"/>
      <c r="K202" s="151"/>
      <c r="L202" s="151"/>
      <c r="M202" s="151"/>
      <c r="N202" s="83">
        <f t="shared" si="103"/>
        <v>0</v>
      </c>
      <c r="O202" s="151"/>
      <c r="P202" s="151"/>
      <c r="Q202" s="151"/>
      <c r="R202" s="151"/>
      <c r="S202" s="151"/>
      <c r="T202" s="84">
        <f t="shared" si="118"/>
        <v>0</v>
      </c>
      <c r="U202" s="151"/>
      <c r="V202" s="151"/>
      <c r="W202" s="151"/>
      <c r="X202" s="151"/>
      <c r="Y202" s="151"/>
      <c r="Z202" s="151"/>
      <c r="AA202" s="151"/>
      <c r="AB202" s="85">
        <f t="shared" si="121"/>
        <v>0</v>
      </c>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c r="BI202" s="151"/>
      <c r="BJ202" s="151"/>
      <c r="BK202" s="86">
        <f t="shared" si="122"/>
        <v>0</v>
      </c>
      <c r="BL202" s="87">
        <f t="shared" si="123"/>
        <v>0</v>
      </c>
    </row>
    <row r="203" spans="1:64" ht="18">
      <c r="A203" s="68" t="s">
        <v>486</v>
      </c>
      <c r="B203" s="69" t="s">
        <v>487</v>
      </c>
      <c r="C203" s="147">
        <f>SUM(C204:C211)</f>
        <v>0</v>
      </c>
      <c r="D203" s="147">
        <f>SUM(D204:D211)</f>
        <v>0</v>
      </c>
      <c r="E203" s="147">
        <f aca="true" t="shared" si="131" ref="E203:K203">SUM(E204:E211)</f>
        <v>0</v>
      </c>
      <c r="F203" s="147">
        <f t="shared" si="131"/>
        <v>0</v>
      </c>
      <c r="G203" s="147">
        <f t="shared" si="131"/>
        <v>0</v>
      </c>
      <c r="H203" s="147">
        <f t="shared" si="131"/>
        <v>0</v>
      </c>
      <c r="I203" s="147">
        <f t="shared" si="131"/>
        <v>0</v>
      </c>
      <c r="J203" s="147">
        <f t="shared" si="131"/>
        <v>0</v>
      </c>
      <c r="K203" s="147">
        <f t="shared" si="131"/>
        <v>0</v>
      </c>
      <c r="L203" s="147">
        <f>SUM(L204:L211)</f>
        <v>0</v>
      </c>
      <c r="M203" s="147">
        <f>SUM(M204:M211)</f>
        <v>0</v>
      </c>
      <c r="N203" s="71">
        <f t="shared" si="103"/>
        <v>0</v>
      </c>
      <c r="O203" s="147">
        <f>SUM(O204:O211)</f>
        <v>0</v>
      </c>
      <c r="P203" s="147">
        <f>SUM(P204:P211)</f>
        <v>0</v>
      </c>
      <c r="Q203" s="147">
        <f>SUM(Q204:Q211)</f>
        <v>0</v>
      </c>
      <c r="R203" s="147">
        <f>SUM(R204:R211)</f>
        <v>0</v>
      </c>
      <c r="S203" s="147">
        <f>SUM(S204:S211)</f>
        <v>0</v>
      </c>
      <c r="T203" s="72">
        <f t="shared" si="118"/>
        <v>0</v>
      </c>
      <c r="U203" s="147">
        <f>SUM(U204:U211)</f>
        <v>0</v>
      </c>
      <c r="V203" s="147">
        <f aca="true" t="shared" si="132" ref="V203:BJ203">SUM(V204:V211)</f>
        <v>0</v>
      </c>
      <c r="W203" s="147">
        <f t="shared" si="132"/>
        <v>0</v>
      </c>
      <c r="X203" s="147">
        <f t="shared" si="132"/>
        <v>0</v>
      </c>
      <c r="Y203" s="147">
        <f t="shared" si="132"/>
        <v>0</v>
      </c>
      <c r="Z203" s="147">
        <f t="shared" si="132"/>
        <v>0</v>
      </c>
      <c r="AA203" s="147">
        <f t="shared" si="132"/>
        <v>0</v>
      </c>
      <c r="AB203" s="73">
        <f t="shared" si="121"/>
        <v>0</v>
      </c>
      <c r="AC203" s="147">
        <f t="shared" si="132"/>
        <v>5075</v>
      </c>
      <c r="AD203" s="147">
        <f t="shared" si="132"/>
        <v>0</v>
      </c>
      <c r="AE203" s="147">
        <f t="shared" si="132"/>
        <v>0</v>
      </c>
      <c r="AF203" s="147">
        <f>SUM(AF204:AF211)</f>
        <v>0</v>
      </c>
      <c r="AG203" s="147">
        <f t="shared" si="132"/>
        <v>0</v>
      </c>
      <c r="AH203" s="147">
        <f t="shared" si="132"/>
        <v>0</v>
      </c>
      <c r="AI203" s="147">
        <f t="shared" si="132"/>
        <v>0</v>
      </c>
      <c r="AJ203" s="147">
        <f t="shared" si="132"/>
        <v>0</v>
      </c>
      <c r="AK203" s="147">
        <f t="shared" si="132"/>
        <v>0</v>
      </c>
      <c r="AL203" s="147">
        <f t="shared" si="132"/>
        <v>0</v>
      </c>
      <c r="AM203" s="147">
        <f t="shared" si="132"/>
        <v>0</v>
      </c>
      <c r="AN203" s="147">
        <f t="shared" si="132"/>
        <v>0</v>
      </c>
      <c r="AO203" s="147">
        <f t="shared" si="132"/>
        <v>0</v>
      </c>
      <c r="AP203" s="147">
        <f t="shared" si="132"/>
        <v>0</v>
      </c>
      <c r="AQ203" s="147">
        <f t="shared" si="132"/>
        <v>0</v>
      </c>
      <c r="AR203" s="147">
        <f t="shared" si="132"/>
        <v>0</v>
      </c>
      <c r="AS203" s="147">
        <f t="shared" si="132"/>
        <v>0</v>
      </c>
      <c r="AT203" s="147">
        <f t="shared" si="132"/>
        <v>0</v>
      </c>
      <c r="AU203" s="147">
        <f t="shared" si="132"/>
        <v>0</v>
      </c>
      <c r="AV203" s="147">
        <f t="shared" si="132"/>
        <v>0</v>
      </c>
      <c r="AW203" s="147">
        <f t="shared" si="132"/>
        <v>0</v>
      </c>
      <c r="AX203" s="147">
        <f t="shared" si="132"/>
        <v>0</v>
      </c>
      <c r="AY203" s="147">
        <f t="shared" si="132"/>
        <v>0</v>
      </c>
      <c r="AZ203" s="147">
        <f t="shared" si="132"/>
        <v>600</v>
      </c>
      <c r="BA203" s="147">
        <f t="shared" si="132"/>
        <v>0</v>
      </c>
      <c r="BB203" s="147">
        <f t="shared" si="132"/>
        <v>0</v>
      </c>
      <c r="BC203" s="147">
        <f t="shared" si="132"/>
        <v>0</v>
      </c>
      <c r="BD203" s="147">
        <f t="shared" si="132"/>
        <v>0</v>
      </c>
      <c r="BE203" s="147">
        <f t="shared" si="132"/>
        <v>0</v>
      </c>
      <c r="BF203" s="147">
        <f t="shared" si="132"/>
        <v>0</v>
      </c>
      <c r="BG203" s="147">
        <f t="shared" si="132"/>
        <v>0</v>
      </c>
      <c r="BH203" s="147">
        <f t="shared" si="132"/>
        <v>0</v>
      </c>
      <c r="BI203" s="147">
        <f t="shared" si="132"/>
        <v>0</v>
      </c>
      <c r="BJ203" s="147">
        <f t="shared" si="132"/>
        <v>0</v>
      </c>
      <c r="BK203" s="74">
        <f t="shared" si="122"/>
        <v>5675</v>
      </c>
      <c r="BL203" s="75">
        <f t="shared" si="123"/>
        <v>5675</v>
      </c>
    </row>
    <row r="204" spans="1:64" s="89" customFormat="1" ht="45">
      <c r="A204" s="149" t="s">
        <v>488</v>
      </c>
      <c r="B204" s="150" t="s">
        <v>489</v>
      </c>
      <c r="C204" s="151"/>
      <c r="D204" s="151"/>
      <c r="E204" s="151"/>
      <c r="F204" s="151"/>
      <c r="G204" s="151"/>
      <c r="H204" s="151"/>
      <c r="I204" s="151"/>
      <c r="J204" s="151"/>
      <c r="K204" s="151"/>
      <c r="L204" s="151"/>
      <c r="M204" s="151"/>
      <c r="N204" s="83">
        <f t="shared" si="103"/>
        <v>0</v>
      </c>
      <c r="O204" s="151"/>
      <c r="P204" s="151"/>
      <c r="Q204" s="151"/>
      <c r="R204" s="151"/>
      <c r="S204" s="151"/>
      <c r="T204" s="84">
        <f t="shared" si="118"/>
        <v>0</v>
      </c>
      <c r="U204" s="151"/>
      <c r="V204" s="151"/>
      <c r="W204" s="151"/>
      <c r="X204" s="151"/>
      <c r="Y204" s="151"/>
      <c r="Z204" s="151"/>
      <c r="AA204" s="151"/>
      <c r="AB204" s="85">
        <f t="shared" si="121"/>
        <v>0</v>
      </c>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c r="BI204" s="151"/>
      <c r="BJ204" s="151"/>
      <c r="BK204" s="86">
        <f t="shared" si="122"/>
        <v>0</v>
      </c>
      <c r="BL204" s="87">
        <f t="shared" si="123"/>
        <v>0</v>
      </c>
    </row>
    <row r="205" spans="1:64" s="89" customFormat="1" ht="45">
      <c r="A205" s="149" t="s">
        <v>490</v>
      </c>
      <c r="B205" s="150" t="s">
        <v>491</v>
      </c>
      <c r="C205" s="151"/>
      <c r="D205" s="151"/>
      <c r="E205" s="151"/>
      <c r="F205" s="151"/>
      <c r="G205" s="151"/>
      <c r="H205" s="151"/>
      <c r="I205" s="151"/>
      <c r="J205" s="151"/>
      <c r="K205" s="151"/>
      <c r="L205" s="151"/>
      <c r="M205" s="151"/>
      <c r="N205" s="83">
        <f t="shared" si="103"/>
        <v>0</v>
      </c>
      <c r="O205" s="151"/>
      <c r="P205" s="151"/>
      <c r="Q205" s="151"/>
      <c r="R205" s="151"/>
      <c r="S205" s="151"/>
      <c r="T205" s="84">
        <f t="shared" si="118"/>
        <v>0</v>
      </c>
      <c r="U205" s="151"/>
      <c r="V205" s="151"/>
      <c r="W205" s="151"/>
      <c r="X205" s="151"/>
      <c r="Y205" s="151"/>
      <c r="Z205" s="151"/>
      <c r="AA205" s="151"/>
      <c r="AB205" s="85">
        <f t="shared" si="121"/>
        <v>0</v>
      </c>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c r="BI205" s="151"/>
      <c r="BJ205" s="151"/>
      <c r="BK205" s="86">
        <f t="shared" si="122"/>
        <v>0</v>
      </c>
      <c r="BL205" s="87">
        <f t="shared" si="123"/>
        <v>0</v>
      </c>
    </row>
    <row r="206" spans="1:64" s="89" customFormat="1" ht="45">
      <c r="A206" s="149" t="s">
        <v>492</v>
      </c>
      <c r="B206" s="150" t="s">
        <v>493</v>
      </c>
      <c r="C206" s="151"/>
      <c r="D206" s="151"/>
      <c r="E206" s="151"/>
      <c r="F206" s="151"/>
      <c r="G206" s="151"/>
      <c r="H206" s="151"/>
      <c r="I206" s="151"/>
      <c r="J206" s="151"/>
      <c r="K206" s="151"/>
      <c r="L206" s="151"/>
      <c r="M206" s="151"/>
      <c r="N206" s="83">
        <f aca="true" t="shared" si="133" ref="N206:N246">SUM(C206:M206)</f>
        <v>0</v>
      </c>
      <c r="O206" s="151"/>
      <c r="P206" s="151"/>
      <c r="Q206" s="151"/>
      <c r="R206" s="151"/>
      <c r="S206" s="151"/>
      <c r="T206" s="84">
        <f t="shared" si="118"/>
        <v>0</v>
      </c>
      <c r="U206" s="151"/>
      <c r="V206" s="151"/>
      <c r="W206" s="151"/>
      <c r="X206" s="151"/>
      <c r="Y206" s="151"/>
      <c r="Z206" s="151"/>
      <c r="AA206" s="151"/>
      <c r="AB206" s="85">
        <f t="shared" si="121"/>
        <v>0</v>
      </c>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c r="BI206" s="151"/>
      <c r="BJ206" s="151"/>
      <c r="BK206" s="86">
        <f t="shared" si="122"/>
        <v>0</v>
      </c>
      <c r="BL206" s="87">
        <f t="shared" si="123"/>
        <v>0</v>
      </c>
    </row>
    <row r="207" spans="1:64" s="89" customFormat="1" ht="30">
      <c r="A207" s="149" t="s">
        <v>494</v>
      </c>
      <c r="B207" s="150" t="s">
        <v>495</v>
      </c>
      <c r="C207" s="151"/>
      <c r="D207" s="151"/>
      <c r="E207" s="151"/>
      <c r="F207" s="151"/>
      <c r="G207" s="151"/>
      <c r="H207" s="151"/>
      <c r="I207" s="151"/>
      <c r="J207" s="151"/>
      <c r="K207" s="151"/>
      <c r="L207" s="151"/>
      <c r="M207" s="151"/>
      <c r="N207" s="83">
        <f t="shared" si="133"/>
        <v>0</v>
      </c>
      <c r="O207" s="151"/>
      <c r="P207" s="151"/>
      <c r="Q207" s="151"/>
      <c r="R207" s="151"/>
      <c r="S207" s="151"/>
      <c r="T207" s="84">
        <f t="shared" si="118"/>
        <v>0</v>
      </c>
      <c r="U207" s="151"/>
      <c r="V207" s="151"/>
      <c r="W207" s="151"/>
      <c r="X207" s="151"/>
      <c r="Y207" s="151"/>
      <c r="Z207" s="151"/>
      <c r="AA207" s="151"/>
      <c r="AB207" s="85">
        <f t="shared" si="121"/>
        <v>0</v>
      </c>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c r="BI207" s="151"/>
      <c r="BJ207" s="151"/>
      <c r="BK207" s="86">
        <f t="shared" si="122"/>
        <v>0</v>
      </c>
      <c r="BL207" s="87">
        <f t="shared" si="123"/>
        <v>0</v>
      </c>
    </row>
    <row r="208" spans="1:64" s="89" customFormat="1" ht="45">
      <c r="A208" s="149" t="s">
        <v>496</v>
      </c>
      <c r="B208" s="150" t="s">
        <v>497</v>
      </c>
      <c r="C208" s="151"/>
      <c r="D208" s="151"/>
      <c r="E208" s="151"/>
      <c r="F208" s="151"/>
      <c r="G208" s="151"/>
      <c r="H208" s="151"/>
      <c r="I208" s="151"/>
      <c r="J208" s="151"/>
      <c r="K208" s="151"/>
      <c r="L208" s="151"/>
      <c r="M208" s="151"/>
      <c r="N208" s="83">
        <f t="shared" si="133"/>
        <v>0</v>
      </c>
      <c r="O208" s="151"/>
      <c r="P208" s="151"/>
      <c r="Q208" s="151"/>
      <c r="R208" s="151"/>
      <c r="S208" s="151"/>
      <c r="T208" s="84">
        <f t="shared" si="118"/>
        <v>0</v>
      </c>
      <c r="U208" s="151"/>
      <c r="V208" s="151"/>
      <c r="W208" s="151"/>
      <c r="X208" s="151"/>
      <c r="Y208" s="151"/>
      <c r="Z208" s="151"/>
      <c r="AA208" s="151"/>
      <c r="AB208" s="85">
        <f t="shared" si="121"/>
        <v>0</v>
      </c>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c r="AY208" s="151"/>
      <c r="AZ208" s="151">
        <v>600</v>
      </c>
      <c r="BA208" s="151"/>
      <c r="BB208" s="151"/>
      <c r="BC208" s="151"/>
      <c r="BD208" s="151"/>
      <c r="BE208" s="151"/>
      <c r="BF208" s="151"/>
      <c r="BG208" s="151"/>
      <c r="BH208" s="151"/>
      <c r="BI208" s="151"/>
      <c r="BJ208" s="151"/>
      <c r="BK208" s="86">
        <f t="shared" si="122"/>
        <v>600</v>
      </c>
      <c r="BL208" s="87">
        <f t="shared" si="123"/>
        <v>600</v>
      </c>
    </row>
    <row r="209" spans="1:64" s="89" customFormat="1" ht="45">
      <c r="A209" s="149" t="s">
        <v>498</v>
      </c>
      <c r="B209" s="150" t="s">
        <v>499</v>
      </c>
      <c r="C209" s="151"/>
      <c r="D209" s="151"/>
      <c r="E209" s="151"/>
      <c r="F209" s="151"/>
      <c r="G209" s="151"/>
      <c r="H209" s="151"/>
      <c r="I209" s="151"/>
      <c r="J209" s="151"/>
      <c r="K209" s="151"/>
      <c r="L209" s="151"/>
      <c r="M209" s="151"/>
      <c r="N209" s="83">
        <f t="shared" si="133"/>
        <v>0</v>
      </c>
      <c r="O209" s="151"/>
      <c r="P209" s="151"/>
      <c r="Q209" s="151"/>
      <c r="R209" s="151"/>
      <c r="S209" s="151"/>
      <c r="T209" s="84">
        <f t="shared" si="118"/>
        <v>0</v>
      </c>
      <c r="U209" s="151"/>
      <c r="V209" s="151"/>
      <c r="W209" s="151"/>
      <c r="X209" s="151"/>
      <c r="Y209" s="151"/>
      <c r="Z209" s="151"/>
      <c r="AA209" s="151"/>
      <c r="AB209" s="85">
        <f t="shared" si="121"/>
        <v>0</v>
      </c>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c r="BI209" s="151"/>
      <c r="BJ209" s="151"/>
      <c r="BK209" s="86">
        <f t="shared" si="122"/>
        <v>0</v>
      </c>
      <c r="BL209" s="87">
        <f t="shared" si="123"/>
        <v>0</v>
      </c>
    </row>
    <row r="210" spans="1:64" s="89" customFormat="1" ht="18">
      <c r="A210" s="149" t="s">
        <v>500</v>
      </c>
      <c r="B210" s="150" t="s">
        <v>501</v>
      </c>
      <c r="C210" s="151"/>
      <c r="D210" s="151"/>
      <c r="E210" s="151"/>
      <c r="F210" s="151"/>
      <c r="G210" s="151"/>
      <c r="H210" s="151"/>
      <c r="I210" s="151"/>
      <c r="J210" s="151"/>
      <c r="K210" s="151"/>
      <c r="L210" s="151"/>
      <c r="M210" s="151"/>
      <c r="N210" s="83">
        <f t="shared" si="133"/>
        <v>0</v>
      </c>
      <c r="O210" s="151"/>
      <c r="P210" s="151"/>
      <c r="Q210" s="151"/>
      <c r="R210" s="151"/>
      <c r="S210" s="151"/>
      <c r="T210" s="84">
        <f t="shared" si="118"/>
        <v>0</v>
      </c>
      <c r="U210" s="151"/>
      <c r="V210" s="151"/>
      <c r="W210" s="151"/>
      <c r="X210" s="151"/>
      <c r="Y210" s="151"/>
      <c r="Z210" s="151"/>
      <c r="AA210" s="151"/>
      <c r="AB210" s="85">
        <f t="shared" si="121"/>
        <v>0</v>
      </c>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c r="BI210" s="151"/>
      <c r="BJ210" s="151"/>
      <c r="BK210" s="86">
        <f t="shared" si="122"/>
        <v>0</v>
      </c>
      <c r="BL210" s="87">
        <f t="shared" si="123"/>
        <v>0</v>
      </c>
    </row>
    <row r="211" spans="1:64" s="89" customFormat="1" ht="30">
      <c r="A211" s="149" t="s">
        <v>502</v>
      </c>
      <c r="B211" s="150" t="s">
        <v>503</v>
      </c>
      <c r="C211" s="151"/>
      <c r="D211" s="151"/>
      <c r="E211" s="151"/>
      <c r="F211" s="151"/>
      <c r="G211" s="151"/>
      <c r="H211" s="151"/>
      <c r="I211" s="151"/>
      <c r="J211" s="151"/>
      <c r="K211" s="151"/>
      <c r="L211" s="151"/>
      <c r="M211" s="151"/>
      <c r="N211" s="83">
        <f t="shared" si="133"/>
        <v>0</v>
      </c>
      <c r="O211" s="151"/>
      <c r="P211" s="151"/>
      <c r="Q211" s="151"/>
      <c r="R211" s="151"/>
      <c r="S211" s="151"/>
      <c r="T211" s="84">
        <f t="shared" si="118"/>
        <v>0</v>
      </c>
      <c r="U211" s="151"/>
      <c r="V211" s="151"/>
      <c r="W211" s="151"/>
      <c r="X211" s="151"/>
      <c r="Y211" s="151"/>
      <c r="Z211" s="151"/>
      <c r="AA211" s="151"/>
      <c r="AB211" s="85">
        <f t="shared" si="121"/>
        <v>0</v>
      </c>
      <c r="AC211" s="151">
        <f>4305+770</f>
        <v>5075</v>
      </c>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c r="BI211" s="151"/>
      <c r="BJ211" s="151"/>
      <c r="BK211" s="86">
        <f t="shared" si="122"/>
        <v>5075</v>
      </c>
      <c r="BL211" s="87">
        <f t="shared" si="123"/>
        <v>5075</v>
      </c>
    </row>
    <row r="212" spans="1:64" ht="18">
      <c r="A212" s="68" t="s">
        <v>504</v>
      </c>
      <c r="B212" s="69" t="s">
        <v>505</v>
      </c>
      <c r="C212" s="147">
        <f>C213+C229+C234</f>
        <v>0</v>
      </c>
      <c r="D212" s="147">
        <f>D213+D229+D234</f>
        <v>0</v>
      </c>
      <c r="E212" s="147">
        <f aca="true" t="shared" si="134" ref="E212:K212">E213+E229+E234</f>
        <v>0</v>
      </c>
      <c r="F212" s="147">
        <f t="shared" si="134"/>
        <v>0</v>
      </c>
      <c r="G212" s="147">
        <f t="shared" si="134"/>
        <v>0</v>
      </c>
      <c r="H212" s="147">
        <f t="shared" si="134"/>
        <v>0</v>
      </c>
      <c r="I212" s="147">
        <f t="shared" si="134"/>
        <v>0</v>
      </c>
      <c r="J212" s="147">
        <f t="shared" si="134"/>
        <v>0</v>
      </c>
      <c r="K212" s="147">
        <f t="shared" si="134"/>
        <v>0</v>
      </c>
      <c r="L212" s="147">
        <f>L213+L229+L234</f>
        <v>0</v>
      </c>
      <c r="M212" s="147">
        <f>M213+M229+M234</f>
        <v>0</v>
      </c>
      <c r="N212" s="71">
        <f t="shared" si="133"/>
        <v>0</v>
      </c>
      <c r="O212" s="147">
        <f>O213+O229+O234</f>
        <v>0</v>
      </c>
      <c r="P212" s="147">
        <f>P213+P229+P234</f>
        <v>0</v>
      </c>
      <c r="Q212" s="147">
        <f>Q213+Q229+Q234</f>
        <v>0</v>
      </c>
      <c r="R212" s="147">
        <f>R213+R229+R234</f>
        <v>0</v>
      </c>
      <c r="S212" s="147">
        <f>S213+S229+S234</f>
        <v>0</v>
      </c>
      <c r="T212" s="72">
        <f t="shared" si="118"/>
        <v>0</v>
      </c>
      <c r="U212" s="147">
        <f>U213+U229+U234</f>
        <v>0</v>
      </c>
      <c r="V212" s="147">
        <f aca="true" t="shared" si="135" ref="V212:BJ212">V213+V229+V234</f>
        <v>0</v>
      </c>
      <c r="W212" s="147">
        <f t="shared" si="135"/>
        <v>0</v>
      </c>
      <c r="X212" s="147">
        <f t="shared" si="135"/>
        <v>0</v>
      </c>
      <c r="Y212" s="147">
        <f t="shared" si="135"/>
        <v>0</v>
      </c>
      <c r="Z212" s="147">
        <f t="shared" si="135"/>
        <v>0</v>
      </c>
      <c r="AA212" s="147">
        <f t="shared" si="135"/>
        <v>0</v>
      </c>
      <c r="AB212" s="73">
        <f t="shared" si="121"/>
        <v>0</v>
      </c>
      <c r="AC212" s="147">
        <f t="shared" si="135"/>
        <v>0</v>
      </c>
      <c r="AD212" s="147">
        <f t="shared" si="135"/>
        <v>0</v>
      </c>
      <c r="AE212" s="147">
        <f t="shared" si="135"/>
        <v>0</v>
      </c>
      <c r="AF212" s="147">
        <f>AF213+AF229+AF234</f>
        <v>0</v>
      </c>
      <c r="AG212" s="147">
        <f t="shared" si="135"/>
        <v>0</v>
      </c>
      <c r="AH212" s="147">
        <f t="shared" si="135"/>
        <v>0</v>
      </c>
      <c r="AI212" s="147">
        <f t="shared" si="135"/>
        <v>0</v>
      </c>
      <c r="AJ212" s="147">
        <f t="shared" si="135"/>
        <v>161189</v>
      </c>
      <c r="AK212" s="147">
        <f t="shared" si="135"/>
        <v>0</v>
      </c>
      <c r="AL212" s="147">
        <f t="shared" si="135"/>
        <v>0</v>
      </c>
      <c r="AM212" s="147">
        <f t="shared" si="135"/>
        <v>0</v>
      </c>
      <c r="AN212" s="147">
        <f t="shared" si="135"/>
        <v>0</v>
      </c>
      <c r="AO212" s="147">
        <f t="shared" si="135"/>
        <v>0</v>
      </c>
      <c r="AP212" s="147">
        <f t="shared" si="135"/>
        <v>0</v>
      </c>
      <c r="AQ212" s="147">
        <f t="shared" si="135"/>
        <v>0</v>
      </c>
      <c r="AR212" s="147">
        <f t="shared" si="135"/>
        <v>0</v>
      </c>
      <c r="AS212" s="147">
        <f t="shared" si="135"/>
        <v>0</v>
      </c>
      <c r="AT212" s="147">
        <f t="shared" si="135"/>
        <v>0</v>
      </c>
      <c r="AU212" s="147">
        <f t="shared" si="135"/>
        <v>0</v>
      </c>
      <c r="AV212" s="147">
        <f t="shared" si="135"/>
        <v>0</v>
      </c>
      <c r="AW212" s="147">
        <f t="shared" si="135"/>
        <v>0</v>
      </c>
      <c r="AX212" s="147">
        <f t="shared" si="135"/>
        <v>0</v>
      </c>
      <c r="AY212" s="147">
        <f t="shared" si="135"/>
        <v>0</v>
      </c>
      <c r="AZ212" s="147">
        <f t="shared" si="135"/>
        <v>0</v>
      </c>
      <c r="BA212" s="147">
        <f t="shared" si="135"/>
        <v>0</v>
      </c>
      <c r="BB212" s="147">
        <f t="shared" si="135"/>
        <v>0</v>
      </c>
      <c r="BC212" s="147">
        <f t="shared" si="135"/>
        <v>0</v>
      </c>
      <c r="BD212" s="147">
        <f t="shared" si="135"/>
        <v>0</v>
      </c>
      <c r="BE212" s="147">
        <f t="shared" si="135"/>
        <v>0</v>
      </c>
      <c r="BF212" s="147">
        <f t="shared" si="135"/>
        <v>0</v>
      </c>
      <c r="BG212" s="147">
        <f t="shared" si="135"/>
        <v>0</v>
      </c>
      <c r="BH212" s="147">
        <f t="shared" si="135"/>
        <v>0</v>
      </c>
      <c r="BI212" s="147">
        <f t="shared" si="135"/>
        <v>0</v>
      </c>
      <c r="BJ212" s="147">
        <f t="shared" si="135"/>
        <v>0</v>
      </c>
      <c r="BK212" s="74">
        <f t="shared" si="122"/>
        <v>161189</v>
      </c>
      <c r="BL212" s="75">
        <f t="shared" si="123"/>
        <v>161189</v>
      </c>
    </row>
    <row r="213" spans="1:64" ht="18">
      <c r="A213" s="77" t="s">
        <v>506</v>
      </c>
      <c r="B213" s="78" t="s">
        <v>507</v>
      </c>
      <c r="C213" s="79">
        <f>C214+C218++C223+C224+C225+C226+C227+C228</f>
        <v>0</v>
      </c>
      <c r="D213" s="79">
        <f>D214+D218++D223+D224+D225+D226+D227+D228</f>
        <v>0</v>
      </c>
      <c r="E213" s="79">
        <f aca="true" t="shared" si="136" ref="E213:K213">E214+E218++E223+E224+E225+E226+E227+E228</f>
        <v>0</v>
      </c>
      <c r="F213" s="79">
        <f t="shared" si="136"/>
        <v>0</v>
      </c>
      <c r="G213" s="79">
        <f t="shared" si="136"/>
        <v>0</v>
      </c>
      <c r="H213" s="79">
        <f t="shared" si="136"/>
        <v>0</v>
      </c>
      <c r="I213" s="79">
        <f t="shared" si="136"/>
        <v>0</v>
      </c>
      <c r="J213" s="79">
        <f t="shared" si="136"/>
        <v>0</v>
      </c>
      <c r="K213" s="79">
        <f t="shared" si="136"/>
        <v>0</v>
      </c>
      <c r="L213" s="79">
        <f>L214+L218++L223+L224+L225+L226+L227+L228</f>
        <v>0</v>
      </c>
      <c r="M213" s="79">
        <f>M214+M218++M223+M224+M225+M226+M227+M228</f>
        <v>0</v>
      </c>
      <c r="N213" s="71">
        <f t="shared" si="133"/>
        <v>0</v>
      </c>
      <c r="O213" s="79">
        <f>O214+O218++O223+O224+O225+O226+O227+O228</f>
        <v>0</v>
      </c>
      <c r="P213" s="79">
        <f>P214+P218++P223+P224+P225+P226+P227+P228</f>
        <v>0</v>
      </c>
      <c r="Q213" s="79">
        <f>Q214+Q218++Q223+Q224+Q225+Q226+Q227+Q228</f>
        <v>0</v>
      </c>
      <c r="R213" s="79">
        <f>R214+R218++R223+R224+R225+R226+R227+R228</f>
        <v>0</v>
      </c>
      <c r="S213" s="79">
        <f>S214+S218++S223+S224+S225+S226+S227+S228</f>
        <v>0</v>
      </c>
      <c r="T213" s="72">
        <f t="shared" si="118"/>
        <v>0</v>
      </c>
      <c r="U213" s="79">
        <f>U214+U218++U223+U224+U225+U226+U227+U228</f>
        <v>0</v>
      </c>
      <c r="V213" s="79">
        <f aca="true" t="shared" si="137" ref="V213:BJ213">V214+V218++V223+V224+V225+V226+V227+V228</f>
        <v>0</v>
      </c>
      <c r="W213" s="79">
        <f t="shared" si="137"/>
        <v>0</v>
      </c>
      <c r="X213" s="79">
        <f t="shared" si="137"/>
        <v>0</v>
      </c>
      <c r="Y213" s="79">
        <f t="shared" si="137"/>
        <v>0</v>
      </c>
      <c r="Z213" s="79">
        <f t="shared" si="137"/>
        <v>0</v>
      </c>
      <c r="AA213" s="79">
        <f t="shared" si="137"/>
        <v>0</v>
      </c>
      <c r="AB213" s="73">
        <f t="shared" si="121"/>
        <v>0</v>
      </c>
      <c r="AC213" s="79">
        <f t="shared" si="137"/>
        <v>0</v>
      </c>
      <c r="AD213" s="79">
        <f t="shared" si="137"/>
        <v>0</v>
      </c>
      <c r="AE213" s="79">
        <f t="shared" si="137"/>
        <v>0</v>
      </c>
      <c r="AF213" s="79">
        <f>AF214+AF218++AF223+AF224+AF225+AF226+AF227+AF228</f>
        <v>0</v>
      </c>
      <c r="AG213" s="79">
        <f t="shared" si="137"/>
        <v>0</v>
      </c>
      <c r="AH213" s="79">
        <f t="shared" si="137"/>
        <v>0</v>
      </c>
      <c r="AI213" s="79">
        <f t="shared" si="137"/>
        <v>0</v>
      </c>
      <c r="AJ213" s="79">
        <f t="shared" si="137"/>
        <v>161189</v>
      </c>
      <c r="AK213" s="79">
        <f t="shared" si="137"/>
        <v>0</v>
      </c>
      <c r="AL213" s="79">
        <f t="shared" si="137"/>
        <v>0</v>
      </c>
      <c r="AM213" s="79">
        <f t="shared" si="137"/>
        <v>0</v>
      </c>
      <c r="AN213" s="79">
        <f t="shared" si="137"/>
        <v>0</v>
      </c>
      <c r="AO213" s="79">
        <f t="shared" si="137"/>
        <v>0</v>
      </c>
      <c r="AP213" s="79">
        <f t="shared" si="137"/>
        <v>0</v>
      </c>
      <c r="AQ213" s="79">
        <f t="shared" si="137"/>
        <v>0</v>
      </c>
      <c r="AR213" s="79">
        <f t="shared" si="137"/>
        <v>0</v>
      </c>
      <c r="AS213" s="79">
        <f t="shared" si="137"/>
        <v>0</v>
      </c>
      <c r="AT213" s="79">
        <f t="shared" si="137"/>
        <v>0</v>
      </c>
      <c r="AU213" s="79">
        <f t="shared" si="137"/>
        <v>0</v>
      </c>
      <c r="AV213" s="79">
        <f t="shared" si="137"/>
        <v>0</v>
      </c>
      <c r="AW213" s="79">
        <f t="shared" si="137"/>
        <v>0</v>
      </c>
      <c r="AX213" s="79">
        <f t="shared" si="137"/>
        <v>0</v>
      </c>
      <c r="AY213" s="79">
        <f t="shared" si="137"/>
        <v>0</v>
      </c>
      <c r="AZ213" s="79">
        <f t="shared" si="137"/>
        <v>0</v>
      </c>
      <c r="BA213" s="79">
        <f t="shared" si="137"/>
        <v>0</v>
      </c>
      <c r="BB213" s="79">
        <f t="shared" si="137"/>
        <v>0</v>
      </c>
      <c r="BC213" s="79">
        <f t="shared" si="137"/>
        <v>0</v>
      </c>
      <c r="BD213" s="79">
        <f t="shared" si="137"/>
        <v>0</v>
      </c>
      <c r="BE213" s="79">
        <f t="shared" si="137"/>
        <v>0</v>
      </c>
      <c r="BF213" s="79">
        <f t="shared" si="137"/>
        <v>0</v>
      </c>
      <c r="BG213" s="79">
        <f t="shared" si="137"/>
        <v>0</v>
      </c>
      <c r="BH213" s="79">
        <f t="shared" si="137"/>
        <v>0</v>
      </c>
      <c r="BI213" s="79">
        <f t="shared" si="137"/>
        <v>0</v>
      </c>
      <c r="BJ213" s="79">
        <f t="shared" si="137"/>
        <v>0</v>
      </c>
      <c r="BK213" s="74">
        <f t="shared" si="122"/>
        <v>161189</v>
      </c>
      <c r="BL213" s="75">
        <f t="shared" si="123"/>
        <v>161189</v>
      </c>
    </row>
    <row r="214" spans="1:64" s="89" customFormat="1" ht="30">
      <c r="A214" s="152" t="s">
        <v>508</v>
      </c>
      <c r="B214" s="81" t="s">
        <v>509</v>
      </c>
      <c r="C214" s="153">
        <f>SUM(C215:C217)</f>
        <v>0</v>
      </c>
      <c r="D214" s="153">
        <f>SUM(D215:D217)</f>
        <v>0</v>
      </c>
      <c r="E214" s="153">
        <f aca="true" t="shared" si="138" ref="E214:K214">SUM(E215:E217)</f>
        <v>0</v>
      </c>
      <c r="F214" s="153">
        <f t="shared" si="138"/>
        <v>0</v>
      </c>
      <c r="G214" s="153">
        <f t="shared" si="138"/>
        <v>0</v>
      </c>
      <c r="H214" s="153">
        <f t="shared" si="138"/>
        <v>0</v>
      </c>
      <c r="I214" s="153">
        <f t="shared" si="138"/>
        <v>0</v>
      </c>
      <c r="J214" s="153">
        <f t="shared" si="138"/>
        <v>0</v>
      </c>
      <c r="K214" s="153">
        <f t="shared" si="138"/>
        <v>0</v>
      </c>
      <c r="L214" s="153">
        <f>SUM(L215:L217)</f>
        <v>0</v>
      </c>
      <c r="M214" s="153">
        <f>SUM(M215:M217)</f>
        <v>0</v>
      </c>
      <c r="N214" s="83">
        <f t="shared" si="133"/>
        <v>0</v>
      </c>
      <c r="O214" s="153">
        <f>SUM(O215:O217)</f>
        <v>0</v>
      </c>
      <c r="P214" s="153">
        <f>SUM(P215:P217)</f>
        <v>0</v>
      </c>
      <c r="Q214" s="153">
        <f>SUM(Q215:Q217)</f>
        <v>0</v>
      </c>
      <c r="R214" s="153">
        <f>SUM(R215:R217)</f>
        <v>0</v>
      </c>
      <c r="S214" s="153">
        <f>SUM(S215:S217)</f>
        <v>0</v>
      </c>
      <c r="T214" s="84">
        <f t="shared" si="118"/>
        <v>0</v>
      </c>
      <c r="U214" s="153">
        <f>SUM(U215:U217)</f>
        <v>0</v>
      </c>
      <c r="V214" s="153">
        <f aca="true" t="shared" si="139" ref="V214:BJ214">SUM(V215:V217)</f>
        <v>0</v>
      </c>
      <c r="W214" s="153">
        <f t="shared" si="139"/>
        <v>0</v>
      </c>
      <c r="X214" s="153">
        <f t="shared" si="139"/>
        <v>0</v>
      </c>
      <c r="Y214" s="153">
        <f t="shared" si="139"/>
        <v>0</v>
      </c>
      <c r="Z214" s="153">
        <f t="shared" si="139"/>
        <v>0</v>
      </c>
      <c r="AA214" s="153">
        <f t="shared" si="139"/>
        <v>0</v>
      </c>
      <c r="AB214" s="85">
        <f t="shared" si="121"/>
        <v>0</v>
      </c>
      <c r="AC214" s="153">
        <f t="shared" si="139"/>
        <v>0</v>
      </c>
      <c r="AD214" s="153">
        <f t="shared" si="139"/>
        <v>0</v>
      </c>
      <c r="AE214" s="153">
        <f t="shared" si="139"/>
        <v>0</v>
      </c>
      <c r="AF214" s="153">
        <f>SUM(AF215:AF217)</f>
        <v>0</v>
      </c>
      <c r="AG214" s="153">
        <f t="shared" si="139"/>
        <v>0</v>
      </c>
      <c r="AH214" s="153">
        <f t="shared" si="139"/>
        <v>0</v>
      </c>
      <c r="AI214" s="153">
        <f t="shared" si="139"/>
        <v>0</v>
      </c>
      <c r="AJ214" s="153">
        <f t="shared" si="139"/>
        <v>0</v>
      </c>
      <c r="AK214" s="153">
        <f t="shared" si="139"/>
        <v>0</v>
      </c>
      <c r="AL214" s="153">
        <f t="shared" si="139"/>
        <v>0</v>
      </c>
      <c r="AM214" s="153">
        <f t="shared" si="139"/>
        <v>0</v>
      </c>
      <c r="AN214" s="153">
        <f t="shared" si="139"/>
        <v>0</v>
      </c>
      <c r="AO214" s="153">
        <f t="shared" si="139"/>
        <v>0</v>
      </c>
      <c r="AP214" s="153">
        <f t="shared" si="139"/>
        <v>0</v>
      </c>
      <c r="AQ214" s="153">
        <f t="shared" si="139"/>
        <v>0</v>
      </c>
      <c r="AR214" s="153">
        <f t="shared" si="139"/>
        <v>0</v>
      </c>
      <c r="AS214" s="153">
        <f t="shared" si="139"/>
        <v>0</v>
      </c>
      <c r="AT214" s="153">
        <f t="shared" si="139"/>
        <v>0</v>
      </c>
      <c r="AU214" s="153">
        <f t="shared" si="139"/>
        <v>0</v>
      </c>
      <c r="AV214" s="153">
        <f t="shared" si="139"/>
        <v>0</v>
      </c>
      <c r="AW214" s="153">
        <f t="shared" si="139"/>
        <v>0</v>
      </c>
      <c r="AX214" s="153">
        <f t="shared" si="139"/>
        <v>0</v>
      </c>
      <c r="AY214" s="153">
        <f t="shared" si="139"/>
        <v>0</v>
      </c>
      <c r="AZ214" s="153">
        <f t="shared" si="139"/>
        <v>0</v>
      </c>
      <c r="BA214" s="153">
        <f t="shared" si="139"/>
        <v>0</v>
      </c>
      <c r="BB214" s="153">
        <f t="shared" si="139"/>
        <v>0</v>
      </c>
      <c r="BC214" s="153">
        <f t="shared" si="139"/>
        <v>0</v>
      </c>
      <c r="BD214" s="153">
        <f t="shared" si="139"/>
        <v>0</v>
      </c>
      <c r="BE214" s="153">
        <f t="shared" si="139"/>
        <v>0</v>
      </c>
      <c r="BF214" s="153">
        <f t="shared" si="139"/>
        <v>0</v>
      </c>
      <c r="BG214" s="153">
        <f t="shared" si="139"/>
        <v>0</v>
      </c>
      <c r="BH214" s="153">
        <f t="shared" si="139"/>
        <v>0</v>
      </c>
      <c r="BI214" s="153">
        <f t="shared" si="139"/>
        <v>0</v>
      </c>
      <c r="BJ214" s="153">
        <f t="shared" si="139"/>
        <v>0</v>
      </c>
      <c r="BK214" s="86">
        <f t="shared" si="122"/>
        <v>0</v>
      </c>
      <c r="BL214" s="87">
        <f t="shared" si="123"/>
        <v>0</v>
      </c>
    </row>
    <row r="215" spans="1:64" s="108" customFormat="1" ht="18">
      <c r="A215" s="154" t="s">
        <v>510</v>
      </c>
      <c r="B215" s="155" t="s">
        <v>511</v>
      </c>
      <c r="C215" s="156"/>
      <c r="D215" s="156"/>
      <c r="E215" s="156"/>
      <c r="F215" s="156"/>
      <c r="G215" s="156"/>
      <c r="H215" s="156"/>
      <c r="I215" s="156"/>
      <c r="J215" s="156"/>
      <c r="K215" s="156"/>
      <c r="L215" s="156"/>
      <c r="M215" s="156"/>
      <c r="N215" s="111">
        <f t="shared" si="133"/>
        <v>0</v>
      </c>
      <c r="O215" s="156"/>
      <c r="P215" s="156"/>
      <c r="Q215" s="156"/>
      <c r="R215" s="156"/>
      <c r="S215" s="156"/>
      <c r="T215" s="112">
        <f t="shared" si="118"/>
        <v>0</v>
      </c>
      <c r="U215" s="156"/>
      <c r="V215" s="156"/>
      <c r="W215" s="156"/>
      <c r="X215" s="156"/>
      <c r="Y215" s="156"/>
      <c r="Z215" s="156"/>
      <c r="AA215" s="156"/>
      <c r="AB215" s="113">
        <f t="shared" si="121"/>
        <v>0</v>
      </c>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45">
        <f t="shared" si="122"/>
        <v>0</v>
      </c>
      <c r="BL215" s="114">
        <f t="shared" si="123"/>
        <v>0</v>
      </c>
    </row>
    <row r="216" spans="1:64" s="108" customFormat="1" ht="30">
      <c r="A216" s="154" t="s">
        <v>512</v>
      </c>
      <c r="B216" s="155" t="s">
        <v>513</v>
      </c>
      <c r="C216" s="156"/>
      <c r="D216" s="156"/>
      <c r="E216" s="156"/>
      <c r="F216" s="156"/>
      <c r="G216" s="156"/>
      <c r="H216" s="156"/>
      <c r="I216" s="156"/>
      <c r="J216" s="156"/>
      <c r="K216" s="156"/>
      <c r="L216" s="156"/>
      <c r="M216" s="156"/>
      <c r="N216" s="111">
        <f t="shared" si="133"/>
        <v>0</v>
      </c>
      <c r="O216" s="156"/>
      <c r="P216" s="156"/>
      <c r="Q216" s="156"/>
      <c r="R216" s="156"/>
      <c r="S216" s="156"/>
      <c r="T216" s="112">
        <f t="shared" si="118"/>
        <v>0</v>
      </c>
      <c r="U216" s="156"/>
      <c r="V216" s="156"/>
      <c r="W216" s="156"/>
      <c r="X216" s="156"/>
      <c r="Y216" s="156"/>
      <c r="Z216" s="156"/>
      <c r="AA216" s="156"/>
      <c r="AB216" s="113">
        <f t="shared" si="121"/>
        <v>0</v>
      </c>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45">
        <f t="shared" si="122"/>
        <v>0</v>
      </c>
      <c r="BL216" s="114">
        <f t="shared" si="123"/>
        <v>0</v>
      </c>
    </row>
    <row r="217" spans="1:64" s="108" customFormat="1" ht="18">
      <c r="A217" s="154" t="s">
        <v>514</v>
      </c>
      <c r="B217" s="155" t="s">
        <v>515</v>
      </c>
      <c r="C217" s="156"/>
      <c r="D217" s="156"/>
      <c r="E217" s="156"/>
      <c r="F217" s="156"/>
      <c r="G217" s="156"/>
      <c r="H217" s="156"/>
      <c r="I217" s="156"/>
      <c r="J217" s="156"/>
      <c r="K217" s="156"/>
      <c r="L217" s="156"/>
      <c r="M217" s="156"/>
      <c r="N217" s="111">
        <f t="shared" si="133"/>
        <v>0</v>
      </c>
      <c r="O217" s="156"/>
      <c r="P217" s="156"/>
      <c r="Q217" s="156"/>
      <c r="R217" s="156"/>
      <c r="S217" s="156"/>
      <c r="T217" s="112">
        <f t="shared" si="118"/>
        <v>0</v>
      </c>
      <c r="U217" s="156"/>
      <c r="V217" s="156"/>
      <c r="W217" s="156"/>
      <c r="X217" s="156"/>
      <c r="Y217" s="156"/>
      <c r="Z217" s="156"/>
      <c r="AA217" s="156"/>
      <c r="AB217" s="113">
        <f t="shared" si="121"/>
        <v>0</v>
      </c>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45">
        <f t="shared" si="122"/>
        <v>0</v>
      </c>
      <c r="BL217" s="114">
        <f t="shared" si="123"/>
        <v>0</v>
      </c>
    </row>
    <row r="218" spans="1:64" s="89" customFormat="1" ht="18">
      <c r="A218" s="152" t="s">
        <v>516</v>
      </c>
      <c r="B218" s="157" t="s">
        <v>517</v>
      </c>
      <c r="C218" s="153">
        <f>SUM(C219:C222)</f>
        <v>0</v>
      </c>
      <c r="D218" s="153">
        <f>SUM(D219:D222)</f>
        <v>0</v>
      </c>
      <c r="E218" s="153">
        <f aca="true" t="shared" si="140" ref="E218:K218">SUM(E219:E222)</f>
        <v>0</v>
      </c>
      <c r="F218" s="153">
        <f t="shared" si="140"/>
        <v>0</v>
      </c>
      <c r="G218" s="153">
        <f t="shared" si="140"/>
        <v>0</v>
      </c>
      <c r="H218" s="153">
        <f t="shared" si="140"/>
        <v>0</v>
      </c>
      <c r="I218" s="153">
        <f t="shared" si="140"/>
        <v>0</v>
      </c>
      <c r="J218" s="153">
        <f t="shared" si="140"/>
        <v>0</v>
      </c>
      <c r="K218" s="153">
        <f t="shared" si="140"/>
        <v>0</v>
      </c>
      <c r="L218" s="153">
        <f>SUM(L219:L222)</f>
        <v>0</v>
      </c>
      <c r="M218" s="153">
        <f>SUM(M219:M222)</f>
        <v>0</v>
      </c>
      <c r="N218" s="83">
        <f t="shared" si="133"/>
        <v>0</v>
      </c>
      <c r="O218" s="153">
        <f>SUM(O219:O222)</f>
        <v>0</v>
      </c>
      <c r="P218" s="153">
        <f>SUM(P219:P222)</f>
        <v>0</v>
      </c>
      <c r="Q218" s="153">
        <f>SUM(Q219:Q222)</f>
        <v>0</v>
      </c>
      <c r="R218" s="153">
        <f>SUM(R219:R222)</f>
        <v>0</v>
      </c>
      <c r="S218" s="153">
        <f>SUM(S219:S222)</f>
        <v>0</v>
      </c>
      <c r="T218" s="84">
        <f t="shared" si="118"/>
        <v>0</v>
      </c>
      <c r="U218" s="153">
        <f>SUM(U219:U222)</f>
        <v>0</v>
      </c>
      <c r="V218" s="153">
        <f aca="true" t="shared" si="141" ref="V218:BJ218">SUM(V219:V222)</f>
        <v>0</v>
      </c>
      <c r="W218" s="153">
        <f t="shared" si="141"/>
        <v>0</v>
      </c>
      <c r="X218" s="153">
        <f t="shared" si="141"/>
        <v>0</v>
      </c>
      <c r="Y218" s="153">
        <f t="shared" si="141"/>
        <v>0</v>
      </c>
      <c r="Z218" s="153">
        <f t="shared" si="141"/>
        <v>0</v>
      </c>
      <c r="AA218" s="153">
        <f t="shared" si="141"/>
        <v>0</v>
      </c>
      <c r="AB218" s="85">
        <f t="shared" si="121"/>
        <v>0</v>
      </c>
      <c r="AC218" s="153">
        <f t="shared" si="141"/>
        <v>0</v>
      </c>
      <c r="AD218" s="153">
        <f t="shared" si="141"/>
        <v>0</v>
      </c>
      <c r="AE218" s="153">
        <f t="shared" si="141"/>
        <v>0</v>
      </c>
      <c r="AF218" s="153">
        <f>SUM(AF219:AF222)</f>
        <v>0</v>
      </c>
      <c r="AG218" s="153">
        <f t="shared" si="141"/>
        <v>0</v>
      </c>
      <c r="AH218" s="153">
        <f t="shared" si="141"/>
        <v>0</v>
      </c>
      <c r="AI218" s="153">
        <f t="shared" si="141"/>
        <v>0</v>
      </c>
      <c r="AJ218" s="153">
        <f t="shared" si="141"/>
        <v>0</v>
      </c>
      <c r="AK218" s="153">
        <f t="shared" si="141"/>
        <v>0</v>
      </c>
      <c r="AL218" s="153">
        <f t="shared" si="141"/>
        <v>0</v>
      </c>
      <c r="AM218" s="153">
        <f t="shared" si="141"/>
        <v>0</v>
      </c>
      <c r="AN218" s="153">
        <f t="shared" si="141"/>
        <v>0</v>
      </c>
      <c r="AO218" s="153">
        <f t="shared" si="141"/>
        <v>0</v>
      </c>
      <c r="AP218" s="153">
        <f t="shared" si="141"/>
        <v>0</v>
      </c>
      <c r="AQ218" s="153">
        <f t="shared" si="141"/>
        <v>0</v>
      </c>
      <c r="AR218" s="153">
        <f t="shared" si="141"/>
        <v>0</v>
      </c>
      <c r="AS218" s="153">
        <f t="shared" si="141"/>
        <v>0</v>
      </c>
      <c r="AT218" s="153">
        <f t="shared" si="141"/>
        <v>0</v>
      </c>
      <c r="AU218" s="153">
        <f t="shared" si="141"/>
        <v>0</v>
      </c>
      <c r="AV218" s="153">
        <f t="shared" si="141"/>
        <v>0</v>
      </c>
      <c r="AW218" s="153">
        <f t="shared" si="141"/>
        <v>0</v>
      </c>
      <c r="AX218" s="153">
        <f t="shared" si="141"/>
        <v>0</v>
      </c>
      <c r="AY218" s="153">
        <f t="shared" si="141"/>
        <v>0</v>
      </c>
      <c r="AZ218" s="153">
        <f t="shared" si="141"/>
        <v>0</v>
      </c>
      <c r="BA218" s="153">
        <f t="shared" si="141"/>
        <v>0</v>
      </c>
      <c r="BB218" s="153">
        <f t="shared" si="141"/>
        <v>0</v>
      </c>
      <c r="BC218" s="153">
        <f t="shared" si="141"/>
        <v>0</v>
      </c>
      <c r="BD218" s="153">
        <f t="shared" si="141"/>
        <v>0</v>
      </c>
      <c r="BE218" s="153">
        <f t="shared" si="141"/>
        <v>0</v>
      </c>
      <c r="BF218" s="153">
        <f t="shared" si="141"/>
        <v>0</v>
      </c>
      <c r="BG218" s="153">
        <f t="shared" si="141"/>
        <v>0</v>
      </c>
      <c r="BH218" s="153">
        <f t="shared" si="141"/>
        <v>0</v>
      </c>
      <c r="BI218" s="153">
        <f t="shared" si="141"/>
        <v>0</v>
      </c>
      <c r="BJ218" s="153">
        <f t="shared" si="141"/>
        <v>0</v>
      </c>
      <c r="BK218" s="86">
        <f t="shared" si="122"/>
        <v>0</v>
      </c>
      <c r="BL218" s="87">
        <f t="shared" si="123"/>
        <v>0</v>
      </c>
    </row>
    <row r="219" spans="1:64" s="108" customFormat="1" ht="18">
      <c r="A219" s="154" t="s">
        <v>518</v>
      </c>
      <c r="B219" s="155" t="s">
        <v>519</v>
      </c>
      <c r="C219" s="156"/>
      <c r="D219" s="156"/>
      <c r="E219" s="156"/>
      <c r="F219" s="156"/>
      <c r="G219" s="156"/>
      <c r="H219" s="156"/>
      <c r="I219" s="156"/>
      <c r="J219" s="156"/>
      <c r="K219" s="156"/>
      <c r="L219" s="156"/>
      <c r="M219" s="156"/>
      <c r="N219" s="111">
        <f t="shared" si="133"/>
        <v>0</v>
      </c>
      <c r="O219" s="156"/>
      <c r="P219" s="156"/>
      <c r="Q219" s="156"/>
      <c r="R219" s="156"/>
      <c r="S219" s="156"/>
      <c r="T219" s="112">
        <f t="shared" si="118"/>
        <v>0</v>
      </c>
      <c r="U219" s="156"/>
      <c r="V219" s="156"/>
      <c r="W219" s="156"/>
      <c r="X219" s="156"/>
      <c r="Y219" s="156"/>
      <c r="Z219" s="156"/>
      <c r="AA219" s="156"/>
      <c r="AB219" s="113">
        <f t="shared" si="121"/>
        <v>0</v>
      </c>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45">
        <f t="shared" si="122"/>
        <v>0</v>
      </c>
      <c r="BL219" s="114">
        <f t="shared" si="123"/>
        <v>0</v>
      </c>
    </row>
    <row r="220" spans="1:64" s="108" customFormat="1" ht="30">
      <c r="A220" s="154" t="s">
        <v>520</v>
      </c>
      <c r="B220" s="155" t="s">
        <v>521</v>
      </c>
      <c r="C220" s="156"/>
      <c r="D220" s="156"/>
      <c r="E220" s="156"/>
      <c r="F220" s="156"/>
      <c r="G220" s="156"/>
      <c r="H220" s="156"/>
      <c r="I220" s="156"/>
      <c r="J220" s="156"/>
      <c r="K220" s="156"/>
      <c r="L220" s="156"/>
      <c r="M220" s="156"/>
      <c r="N220" s="111">
        <f t="shared" si="133"/>
        <v>0</v>
      </c>
      <c r="O220" s="156"/>
      <c r="P220" s="156"/>
      <c r="Q220" s="156"/>
      <c r="R220" s="156"/>
      <c r="S220" s="156"/>
      <c r="T220" s="112">
        <f t="shared" si="118"/>
        <v>0</v>
      </c>
      <c r="U220" s="156"/>
      <c r="V220" s="156"/>
      <c r="W220" s="156"/>
      <c r="X220" s="156"/>
      <c r="Y220" s="156"/>
      <c r="Z220" s="156"/>
      <c r="AA220" s="156"/>
      <c r="AB220" s="113">
        <f t="shared" si="121"/>
        <v>0</v>
      </c>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c r="BB220" s="156"/>
      <c r="BC220" s="156"/>
      <c r="BD220" s="156"/>
      <c r="BE220" s="156"/>
      <c r="BF220" s="156"/>
      <c r="BG220" s="156"/>
      <c r="BH220" s="156"/>
      <c r="BI220" s="156"/>
      <c r="BJ220" s="156"/>
      <c r="BK220" s="145">
        <f t="shared" si="122"/>
        <v>0</v>
      </c>
      <c r="BL220" s="114">
        <f t="shared" si="123"/>
        <v>0</v>
      </c>
    </row>
    <row r="221" spans="1:64" s="108" customFormat="1" ht="18" customHeight="1">
      <c r="A221" s="154" t="s">
        <v>522</v>
      </c>
      <c r="B221" s="155" t="s">
        <v>523</v>
      </c>
      <c r="C221" s="156"/>
      <c r="D221" s="156"/>
      <c r="E221" s="156"/>
      <c r="F221" s="156"/>
      <c r="G221" s="156"/>
      <c r="H221" s="156"/>
      <c r="I221" s="156"/>
      <c r="J221" s="156"/>
      <c r="K221" s="156"/>
      <c r="L221" s="156"/>
      <c r="M221" s="156"/>
      <c r="N221" s="111">
        <f t="shared" si="133"/>
        <v>0</v>
      </c>
      <c r="O221" s="156"/>
      <c r="P221" s="156"/>
      <c r="Q221" s="156"/>
      <c r="R221" s="156"/>
      <c r="S221" s="156"/>
      <c r="T221" s="112">
        <f t="shared" si="118"/>
        <v>0</v>
      </c>
      <c r="U221" s="156"/>
      <c r="V221" s="156"/>
      <c r="W221" s="156"/>
      <c r="X221" s="156"/>
      <c r="Y221" s="156"/>
      <c r="Z221" s="156"/>
      <c r="AA221" s="156"/>
      <c r="AB221" s="113">
        <f t="shared" si="121"/>
        <v>0</v>
      </c>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45">
        <f t="shared" si="122"/>
        <v>0</v>
      </c>
      <c r="BL221" s="114">
        <f t="shared" si="123"/>
        <v>0</v>
      </c>
    </row>
    <row r="222" spans="1:64" s="108" customFormat="1" ht="18" customHeight="1">
      <c r="A222" s="154" t="s">
        <v>524</v>
      </c>
      <c r="B222" s="155" t="s">
        <v>525</v>
      </c>
      <c r="C222" s="156"/>
      <c r="D222" s="156"/>
      <c r="E222" s="156"/>
      <c r="F222" s="156"/>
      <c r="G222" s="156"/>
      <c r="H222" s="156"/>
      <c r="I222" s="156"/>
      <c r="J222" s="156"/>
      <c r="K222" s="156"/>
      <c r="L222" s="156"/>
      <c r="M222" s="156"/>
      <c r="N222" s="111">
        <f t="shared" si="133"/>
        <v>0</v>
      </c>
      <c r="O222" s="156"/>
      <c r="P222" s="156"/>
      <c r="Q222" s="156"/>
      <c r="R222" s="156"/>
      <c r="S222" s="156"/>
      <c r="T222" s="112">
        <f t="shared" si="118"/>
        <v>0</v>
      </c>
      <c r="U222" s="156"/>
      <c r="V222" s="156"/>
      <c r="W222" s="156"/>
      <c r="X222" s="156"/>
      <c r="Y222" s="156"/>
      <c r="Z222" s="156"/>
      <c r="AA222" s="156"/>
      <c r="AB222" s="113">
        <f t="shared" si="121"/>
        <v>0</v>
      </c>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45">
        <f t="shared" si="122"/>
        <v>0</v>
      </c>
      <c r="BL222" s="114">
        <f t="shared" si="123"/>
        <v>0</v>
      </c>
    </row>
    <row r="223" spans="1:64" s="89" customFormat="1" ht="30">
      <c r="A223" s="152" t="s">
        <v>526</v>
      </c>
      <c r="B223" s="157" t="s">
        <v>527</v>
      </c>
      <c r="C223" s="158"/>
      <c r="D223" s="158"/>
      <c r="E223" s="158"/>
      <c r="F223" s="158"/>
      <c r="G223" s="158"/>
      <c r="H223" s="158"/>
      <c r="I223" s="158"/>
      <c r="J223" s="158"/>
      <c r="K223" s="158"/>
      <c r="L223" s="158"/>
      <c r="M223" s="158"/>
      <c r="N223" s="83">
        <f t="shared" si="133"/>
        <v>0</v>
      </c>
      <c r="O223" s="158"/>
      <c r="P223" s="158"/>
      <c r="Q223" s="158"/>
      <c r="R223" s="158"/>
      <c r="S223" s="158"/>
      <c r="T223" s="84">
        <f t="shared" si="118"/>
        <v>0</v>
      </c>
      <c r="U223" s="158"/>
      <c r="V223" s="158"/>
      <c r="W223" s="158"/>
      <c r="X223" s="158"/>
      <c r="Y223" s="158"/>
      <c r="Z223" s="158"/>
      <c r="AA223" s="158"/>
      <c r="AB223" s="85">
        <f t="shared" si="121"/>
        <v>0</v>
      </c>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86">
        <f t="shared" si="122"/>
        <v>0</v>
      </c>
      <c r="BL223" s="87">
        <f t="shared" si="123"/>
        <v>0</v>
      </c>
    </row>
    <row r="224" spans="1:64" s="89" customFormat="1" ht="30">
      <c r="A224" s="152" t="s">
        <v>528</v>
      </c>
      <c r="B224" s="81" t="s">
        <v>529</v>
      </c>
      <c r="C224" s="103"/>
      <c r="D224" s="103"/>
      <c r="E224" s="103"/>
      <c r="F224" s="103"/>
      <c r="G224" s="103"/>
      <c r="H224" s="103"/>
      <c r="I224" s="103"/>
      <c r="J224" s="103"/>
      <c r="K224" s="103"/>
      <c r="L224" s="103"/>
      <c r="M224" s="103"/>
      <c r="N224" s="83">
        <f t="shared" si="133"/>
        <v>0</v>
      </c>
      <c r="O224" s="103"/>
      <c r="P224" s="103"/>
      <c r="Q224" s="103"/>
      <c r="R224" s="103"/>
      <c r="S224" s="103"/>
      <c r="T224" s="84">
        <f t="shared" si="118"/>
        <v>0</v>
      </c>
      <c r="U224" s="103"/>
      <c r="V224" s="103"/>
      <c r="W224" s="103"/>
      <c r="X224" s="103"/>
      <c r="Y224" s="103"/>
      <c r="Z224" s="103"/>
      <c r="AA224" s="103"/>
      <c r="AB224" s="85">
        <f t="shared" si="121"/>
        <v>0</v>
      </c>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86">
        <f t="shared" si="122"/>
        <v>0</v>
      </c>
      <c r="BL224" s="87">
        <f t="shared" si="123"/>
        <v>0</v>
      </c>
    </row>
    <row r="225" spans="1:64" s="89" customFormat="1" ht="18">
      <c r="A225" s="152" t="s">
        <v>530</v>
      </c>
      <c r="B225" s="81" t="s">
        <v>531</v>
      </c>
      <c r="C225" s="103"/>
      <c r="D225" s="103"/>
      <c r="E225" s="103"/>
      <c r="F225" s="103"/>
      <c r="G225" s="103"/>
      <c r="H225" s="103"/>
      <c r="I225" s="103"/>
      <c r="J225" s="103"/>
      <c r="K225" s="103"/>
      <c r="L225" s="103"/>
      <c r="M225" s="103"/>
      <c r="N225" s="83">
        <f t="shared" si="133"/>
        <v>0</v>
      </c>
      <c r="O225" s="103"/>
      <c r="P225" s="103"/>
      <c r="Q225" s="103"/>
      <c r="R225" s="103"/>
      <c r="S225" s="103"/>
      <c r="T225" s="84">
        <f t="shared" si="118"/>
        <v>0</v>
      </c>
      <c r="U225" s="103"/>
      <c r="V225" s="103"/>
      <c r="W225" s="103"/>
      <c r="X225" s="103"/>
      <c r="Y225" s="103"/>
      <c r="Z225" s="103"/>
      <c r="AA225" s="103"/>
      <c r="AB225" s="85">
        <f t="shared" si="121"/>
        <v>0</v>
      </c>
      <c r="AC225" s="103"/>
      <c r="AD225" s="103"/>
      <c r="AE225" s="103"/>
      <c r="AF225" s="103"/>
      <c r="AG225" s="103"/>
      <c r="AH225" s="103"/>
      <c r="AI225" s="103"/>
      <c r="AJ225" s="103">
        <v>161189</v>
      </c>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86">
        <f t="shared" si="122"/>
        <v>161189</v>
      </c>
      <c r="BL225" s="87">
        <f t="shared" si="123"/>
        <v>161189</v>
      </c>
    </row>
    <row r="226" spans="1:64" s="89" customFormat="1" ht="18">
      <c r="A226" s="152" t="s">
        <v>532</v>
      </c>
      <c r="B226" s="81" t="s">
        <v>533</v>
      </c>
      <c r="C226" s="103"/>
      <c r="D226" s="103"/>
      <c r="E226" s="103"/>
      <c r="F226" s="103"/>
      <c r="G226" s="103"/>
      <c r="H226" s="103"/>
      <c r="I226" s="103"/>
      <c r="J226" s="103"/>
      <c r="K226" s="103"/>
      <c r="L226" s="103"/>
      <c r="M226" s="103"/>
      <c r="N226" s="83">
        <f t="shared" si="133"/>
        <v>0</v>
      </c>
      <c r="O226" s="103"/>
      <c r="P226" s="103"/>
      <c r="Q226" s="103"/>
      <c r="R226" s="103"/>
      <c r="S226" s="103"/>
      <c r="T226" s="84">
        <f t="shared" si="118"/>
        <v>0</v>
      </c>
      <c r="U226" s="103"/>
      <c r="V226" s="103"/>
      <c r="W226" s="103"/>
      <c r="X226" s="103"/>
      <c r="Y226" s="103"/>
      <c r="Z226" s="103"/>
      <c r="AA226" s="103"/>
      <c r="AB226" s="85">
        <f t="shared" si="121"/>
        <v>0</v>
      </c>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86">
        <f t="shared" si="122"/>
        <v>0</v>
      </c>
      <c r="BL226" s="87">
        <f t="shared" si="123"/>
        <v>0</v>
      </c>
    </row>
    <row r="227" spans="1:64" s="89" customFormat="1" ht="18">
      <c r="A227" s="152" t="s">
        <v>534</v>
      </c>
      <c r="B227" s="81" t="s">
        <v>535</v>
      </c>
      <c r="C227" s="103"/>
      <c r="D227" s="103"/>
      <c r="E227" s="103"/>
      <c r="F227" s="103"/>
      <c r="G227" s="103"/>
      <c r="H227" s="103"/>
      <c r="I227" s="103"/>
      <c r="J227" s="103"/>
      <c r="K227" s="103"/>
      <c r="L227" s="103"/>
      <c r="M227" s="103"/>
      <c r="N227" s="83">
        <f t="shared" si="133"/>
        <v>0</v>
      </c>
      <c r="O227" s="103"/>
      <c r="P227" s="103"/>
      <c r="Q227" s="103"/>
      <c r="R227" s="103"/>
      <c r="S227" s="103"/>
      <c r="T227" s="84">
        <f t="shared" si="118"/>
        <v>0</v>
      </c>
      <c r="U227" s="103"/>
      <c r="V227" s="103"/>
      <c r="W227" s="103"/>
      <c r="X227" s="103"/>
      <c r="Y227" s="103"/>
      <c r="Z227" s="103"/>
      <c r="AA227" s="103"/>
      <c r="AB227" s="85">
        <f t="shared" si="121"/>
        <v>0</v>
      </c>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86">
        <f t="shared" si="122"/>
        <v>0</v>
      </c>
      <c r="BL227" s="87">
        <f t="shared" si="123"/>
        <v>0</v>
      </c>
    </row>
    <row r="228" spans="1:64" s="89" customFormat="1" ht="30">
      <c r="A228" s="152" t="s">
        <v>536</v>
      </c>
      <c r="B228" s="81" t="s">
        <v>537</v>
      </c>
      <c r="C228" s="103"/>
      <c r="D228" s="103"/>
      <c r="E228" s="103"/>
      <c r="F228" s="103"/>
      <c r="G228" s="103"/>
      <c r="H228" s="103"/>
      <c r="I228" s="103"/>
      <c r="J228" s="103"/>
      <c r="K228" s="103"/>
      <c r="L228" s="103"/>
      <c r="M228" s="103"/>
      <c r="N228" s="83">
        <f t="shared" si="133"/>
        <v>0</v>
      </c>
      <c r="O228" s="103"/>
      <c r="P228" s="103"/>
      <c r="Q228" s="103"/>
      <c r="R228" s="103"/>
      <c r="S228" s="103"/>
      <c r="T228" s="84">
        <f t="shared" si="118"/>
        <v>0</v>
      </c>
      <c r="U228" s="103"/>
      <c r="V228" s="103"/>
      <c r="W228" s="103"/>
      <c r="X228" s="103"/>
      <c r="Y228" s="103"/>
      <c r="Z228" s="103"/>
      <c r="AA228" s="103"/>
      <c r="AB228" s="85">
        <f t="shared" si="121"/>
        <v>0</v>
      </c>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86">
        <f t="shared" si="122"/>
        <v>0</v>
      </c>
      <c r="BL228" s="87">
        <f t="shared" si="123"/>
        <v>0</v>
      </c>
    </row>
    <row r="229" spans="1:64" ht="18">
      <c r="A229" s="77" t="s">
        <v>538</v>
      </c>
      <c r="B229" s="78" t="s">
        <v>539</v>
      </c>
      <c r="C229" s="79">
        <f>SUM(C230:C233)</f>
        <v>0</v>
      </c>
      <c r="D229" s="79">
        <f>SUM(D230:D233)</f>
        <v>0</v>
      </c>
      <c r="E229" s="79">
        <f aca="true" t="shared" si="142" ref="E229:K229">SUM(E230:E233)</f>
        <v>0</v>
      </c>
      <c r="F229" s="79">
        <f t="shared" si="142"/>
        <v>0</v>
      </c>
      <c r="G229" s="79">
        <f t="shared" si="142"/>
        <v>0</v>
      </c>
      <c r="H229" s="79">
        <f t="shared" si="142"/>
        <v>0</v>
      </c>
      <c r="I229" s="79">
        <f t="shared" si="142"/>
        <v>0</v>
      </c>
      <c r="J229" s="79">
        <f t="shared" si="142"/>
        <v>0</v>
      </c>
      <c r="K229" s="79">
        <f t="shared" si="142"/>
        <v>0</v>
      </c>
      <c r="L229" s="79">
        <f>SUM(L230:L233)</f>
        <v>0</v>
      </c>
      <c r="M229" s="79">
        <f>SUM(M230:M233)</f>
        <v>0</v>
      </c>
      <c r="N229" s="71">
        <f t="shared" si="133"/>
        <v>0</v>
      </c>
      <c r="O229" s="79">
        <f>SUM(O230:O233)</f>
        <v>0</v>
      </c>
      <c r="P229" s="79">
        <f>SUM(P230:P233)</f>
        <v>0</v>
      </c>
      <c r="Q229" s="79">
        <f>SUM(Q230:Q233)</f>
        <v>0</v>
      </c>
      <c r="R229" s="79">
        <f>SUM(R230:R233)</f>
        <v>0</v>
      </c>
      <c r="S229" s="79">
        <f>SUM(S230:S233)</f>
        <v>0</v>
      </c>
      <c r="T229" s="72">
        <f t="shared" si="118"/>
        <v>0</v>
      </c>
      <c r="U229" s="79">
        <f>SUM(U230:U233)</f>
        <v>0</v>
      </c>
      <c r="V229" s="79">
        <f aca="true" t="shared" si="143" ref="V229:BJ229">SUM(V230:V233)</f>
        <v>0</v>
      </c>
      <c r="W229" s="79">
        <f t="shared" si="143"/>
        <v>0</v>
      </c>
      <c r="X229" s="79">
        <f t="shared" si="143"/>
        <v>0</v>
      </c>
      <c r="Y229" s="79">
        <f t="shared" si="143"/>
        <v>0</v>
      </c>
      <c r="Z229" s="79">
        <f t="shared" si="143"/>
        <v>0</v>
      </c>
      <c r="AA229" s="79">
        <f t="shared" si="143"/>
        <v>0</v>
      </c>
      <c r="AB229" s="73">
        <f t="shared" si="121"/>
        <v>0</v>
      </c>
      <c r="AC229" s="79">
        <f t="shared" si="143"/>
        <v>0</v>
      </c>
      <c r="AD229" s="79">
        <f t="shared" si="143"/>
        <v>0</v>
      </c>
      <c r="AE229" s="79">
        <f t="shared" si="143"/>
        <v>0</v>
      </c>
      <c r="AF229" s="79">
        <f>SUM(AF230:AF233)</f>
        <v>0</v>
      </c>
      <c r="AG229" s="79">
        <f t="shared" si="143"/>
        <v>0</v>
      </c>
      <c r="AH229" s="79">
        <f t="shared" si="143"/>
        <v>0</v>
      </c>
      <c r="AI229" s="79">
        <f t="shared" si="143"/>
        <v>0</v>
      </c>
      <c r="AJ229" s="79">
        <f t="shared" si="143"/>
        <v>0</v>
      </c>
      <c r="AK229" s="79">
        <f t="shared" si="143"/>
        <v>0</v>
      </c>
      <c r="AL229" s="79">
        <f t="shared" si="143"/>
        <v>0</v>
      </c>
      <c r="AM229" s="79">
        <f t="shared" si="143"/>
        <v>0</v>
      </c>
      <c r="AN229" s="79">
        <f t="shared" si="143"/>
        <v>0</v>
      </c>
      <c r="AO229" s="79">
        <f t="shared" si="143"/>
        <v>0</v>
      </c>
      <c r="AP229" s="79">
        <f t="shared" si="143"/>
        <v>0</v>
      </c>
      <c r="AQ229" s="79">
        <f t="shared" si="143"/>
        <v>0</v>
      </c>
      <c r="AR229" s="79">
        <f t="shared" si="143"/>
        <v>0</v>
      </c>
      <c r="AS229" s="79">
        <f t="shared" si="143"/>
        <v>0</v>
      </c>
      <c r="AT229" s="79">
        <f t="shared" si="143"/>
        <v>0</v>
      </c>
      <c r="AU229" s="79">
        <f t="shared" si="143"/>
        <v>0</v>
      </c>
      <c r="AV229" s="79">
        <f t="shared" si="143"/>
        <v>0</v>
      </c>
      <c r="AW229" s="79">
        <f t="shared" si="143"/>
        <v>0</v>
      </c>
      <c r="AX229" s="79">
        <f t="shared" si="143"/>
        <v>0</v>
      </c>
      <c r="AY229" s="79">
        <f t="shared" si="143"/>
        <v>0</v>
      </c>
      <c r="AZ229" s="79">
        <f t="shared" si="143"/>
        <v>0</v>
      </c>
      <c r="BA229" s="79">
        <f t="shared" si="143"/>
        <v>0</v>
      </c>
      <c r="BB229" s="79">
        <f t="shared" si="143"/>
        <v>0</v>
      </c>
      <c r="BC229" s="79">
        <f t="shared" si="143"/>
        <v>0</v>
      </c>
      <c r="BD229" s="79">
        <f t="shared" si="143"/>
        <v>0</v>
      </c>
      <c r="BE229" s="79">
        <f t="shared" si="143"/>
        <v>0</v>
      </c>
      <c r="BF229" s="79">
        <f t="shared" si="143"/>
        <v>0</v>
      </c>
      <c r="BG229" s="79">
        <f t="shared" si="143"/>
        <v>0</v>
      </c>
      <c r="BH229" s="79">
        <f t="shared" si="143"/>
        <v>0</v>
      </c>
      <c r="BI229" s="79">
        <f t="shared" si="143"/>
        <v>0</v>
      </c>
      <c r="BJ229" s="79">
        <f t="shared" si="143"/>
        <v>0</v>
      </c>
      <c r="BK229" s="74">
        <f t="shared" si="122"/>
        <v>0</v>
      </c>
      <c r="BL229" s="75">
        <f t="shared" si="123"/>
        <v>0</v>
      </c>
    </row>
    <row r="230" spans="1:64" s="89" customFormat="1" ht="18">
      <c r="A230" s="152" t="s">
        <v>540</v>
      </c>
      <c r="B230" s="81" t="s">
        <v>541</v>
      </c>
      <c r="C230" s="103"/>
      <c r="D230" s="103"/>
      <c r="E230" s="103"/>
      <c r="F230" s="103"/>
      <c r="G230" s="103"/>
      <c r="H230" s="103"/>
      <c r="I230" s="103"/>
      <c r="J230" s="103"/>
      <c r="K230" s="103"/>
      <c r="L230" s="103"/>
      <c r="M230" s="103"/>
      <c r="N230" s="83">
        <f t="shared" si="133"/>
        <v>0</v>
      </c>
      <c r="O230" s="103"/>
      <c r="P230" s="103"/>
      <c r="Q230" s="103"/>
      <c r="R230" s="103"/>
      <c r="S230" s="103"/>
      <c r="T230" s="84">
        <f t="shared" si="118"/>
        <v>0</v>
      </c>
      <c r="U230" s="103"/>
      <c r="V230" s="103"/>
      <c r="W230" s="103"/>
      <c r="X230" s="103"/>
      <c r="Y230" s="103"/>
      <c r="Z230" s="103"/>
      <c r="AA230" s="103"/>
      <c r="AB230" s="85">
        <f t="shared" si="121"/>
        <v>0</v>
      </c>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86">
        <f t="shared" si="122"/>
        <v>0</v>
      </c>
      <c r="BL230" s="87">
        <f t="shared" si="123"/>
        <v>0</v>
      </c>
    </row>
    <row r="231" spans="1:64" s="89" customFormat="1" ht="18">
      <c r="A231" s="152" t="s">
        <v>542</v>
      </c>
      <c r="B231" s="81" t="s">
        <v>543</v>
      </c>
      <c r="C231" s="103"/>
      <c r="D231" s="103"/>
      <c r="E231" s="103"/>
      <c r="F231" s="103"/>
      <c r="G231" s="103"/>
      <c r="H231" s="103"/>
      <c r="I231" s="103"/>
      <c r="J231" s="103"/>
      <c r="K231" s="103"/>
      <c r="L231" s="103"/>
      <c r="M231" s="103"/>
      <c r="N231" s="83">
        <f t="shared" si="133"/>
        <v>0</v>
      </c>
      <c r="O231" s="103"/>
      <c r="P231" s="103"/>
      <c r="Q231" s="103"/>
      <c r="R231" s="103"/>
      <c r="S231" s="103"/>
      <c r="T231" s="84">
        <f t="shared" si="118"/>
        <v>0</v>
      </c>
      <c r="U231" s="103"/>
      <c r="V231" s="103"/>
      <c r="W231" s="103"/>
      <c r="X231" s="103"/>
      <c r="Y231" s="103"/>
      <c r="Z231" s="103"/>
      <c r="AA231" s="103"/>
      <c r="AB231" s="85">
        <f t="shared" si="121"/>
        <v>0</v>
      </c>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86">
        <f t="shared" si="122"/>
        <v>0</v>
      </c>
      <c r="BL231" s="87">
        <f t="shared" si="123"/>
        <v>0</v>
      </c>
    </row>
    <row r="232" spans="1:64" s="89" customFormat="1" ht="18">
      <c r="A232" s="152" t="s">
        <v>544</v>
      </c>
      <c r="B232" s="81" t="s">
        <v>545</v>
      </c>
      <c r="C232" s="103"/>
      <c r="D232" s="103"/>
      <c r="E232" s="103"/>
      <c r="F232" s="103"/>
      <c r="G232" s="103"/>
      <c r="H232" s="103"/>
      <c r="I232" s="103"/>
      <c r="J232" s="103"/>
      <c r="K232" s="103"/>
      <c r="L232" s="103"/>
      <c r="M232" s="103"/>
      <c r="N232" s="83">
        <f t="shared" si="133"/>
        <v>0</v>
      </c>
      <c r="O232" s="103"/>
      <c r="P232" s="103"/>
      <c r="Q232" s="103"/>
      <c r="R232" s="103"/>
      <c r="S232" s="103"/>
      <c r="T232" s="84">
        <f t="shared" si="118"/>
        <v>0</v>
      </c>
      <c r="U232" s="103"/>
      <c r="V232" s="103"/>
      <c r="W232" s="103"/>
      <c r="X232" s="103"/>
      <c r="Y232" s="103"/>
      <c r="Z232" s="103"/>
      <c r="AA232" s="103"/>
      <c r="AB232" s="85">
        <f t="shared" si="121"/>
        <v>0</v>
      </c>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86">
        <f t="shared" si="122"/>
        <v>0</v>
      </c>
      <c r="BL232" s="87">
        <f t="shared" si="123"/>
        <v>0</v>
      </c>
    </row>
    <row r="233" spans="1:64" s="89" customFormat="1" ht="18">
      <c r="A233" s="152" t="s">
        <v>546</v>
      </c>
      <c r="B233" s="81" t="s">
        <v>547</v>
      </c>
      <c r="C233" s="103"/>
      <c r="D233" s="103"/>
      <c r="E233" s="103"/>
      <c r="F233" s="103"/>
      <c r="G233" s="103"/>
      <c r="H233" s="103"/>
      <c r="I233" s="103"/>
      <c r="J233" s="103"/>
      <c r="K233" s="103"/>
      <c r="L233" s="103"/>
      <c r="M233" s="103"/>
      <c r="N233" s="83">
        <f t="shared" si="133"/>
        <v>0</v>
      </c>
      <c r="O233" s="103"/>
      <c r="P233" s="103"/>
      <c r="Q233" s="103"/>
      <c r="R233" s="103"/>
      <c r="S233" s="103"/>
      <c r="T233" s="84">
        <f t="shared" si="118"/>
        <v>0</v>
      </c>
      <c r="U233" s="103"/>
      <c r="V233" s="103"/>
      <c r="W233" s="103"/>
      <c r="X233" s="103"/>
      <c r="Y233" s="103"/>
      <c r="Z233" s="103"/>
      <c r="AA233" s="103"/>
      <c r="AB233" s="85">
        <f t="shared" si="121"/>
        <v>0</v>
      </c>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86">
        <f t="shared" si="122"/>
        <v>0</v>
      </c>
      <c r="BL233" s="87">
        <f t="shared" si="123"/>
        <v>0</v>
      </c>
    </row>
    <row r="234" spans="1:64" ht="31.5">
      <c r="A234" s="77" t="s">
        <v>548</v>
      </c>
      <c r="B234" s="78" t="s">
        <v>549</v>
      </c>
      <c r="C234" s="90"/>
      <c r="D234" s="90"/>
      <c r="E234" s="90"/>
      <c r="F234" s="90"/>
      <c r="G234" s="90"/>
      <c r="H234" s="90"/>
      <c r="I234" s="90"/>
      <c r="J234" s="90"/>
      <c r="K234" s="90"/>
      <c r="L234" s="90"/>
      <c r="M234" s="90"/>
      <c r="N234" s="71">
        <f t="shared" si="133"/>
        <v>0</v>
      </c>
      <c r="O234" s="90"/>
      <c r="P234" s="90"/>
      <c r="Q234" s="90"/>
      <c r="R234" s="90"/>
      <c r="S234" s="90"/>
      <c r="T234" s="72">
        <f t="shared" si="118"/>
        <v>0</v>
      </c>
      <c r="U234" s="90"/>
      <c r="V234" s="90"/>
      <c r="W234" s="90"/>
      <c r="X234" s="90"/>
      <c r="Y234" s="90"/>
      <c r="Z234" s="90"/>
      <c r="AA234" s="90"/>
      <c r="AB234" s="73">
        <f t="shared" si="121"/>
        <v>0</v>
      </c>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74">
        <f t="shared" si="122"/>
        <v>0</v>
      </c>
      <c r="BL234" s="75">
        <f t="shared" si="123"/>
        <v>0</v>
      </c>
    </row>
    <row r="235" spans="3:64" ht="15">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c r="AQ235" s="117"/>
      <c r="AR235" s="117"/>
      <c r="AS235" s="117"/>
      <c r="AT235" s="117"/>
      <c r="AU235" s="117"/>
      <c r="AV235" s="117"/>
      <c r="AW235" s="117"/>
      <c r="AX235" s="117"/>
      <c r="AY235" s="117"/>
      <c r="AZ235" s="117"/>
      <c r="BA235" s="117"/>
      <c r="BB235" s="117"/>
      <c r="BC235" s="117"/>
      <c r="BD235" s="117"/>
      <c r="BE235" s="117"/>
      <c r="BF235" s="117"/>
      <c r="BG235" s="117"/>
      <c r="BH235" s="117"/>
      <c r="BI235" s="117"/>
      <c r="BJ235" s="117"/>
      <c r="BK235" s="117"/>
      <c r="BL235" s="117"/>
    </row>
    <row r="236" spans="2:64" ht="18">
      <c r="B236" s="118" t="s">
        <v>550</v>
      </c>
      <c r="C236" s="119">
        <f>C121+C140+C141+C166+C175</f>
        <v>0</v>
      </c>
      <c r="D236" s="119">
        <f>D121+D140+D141+D166+D175</f>
        <v>368</v>
      </c>
      <c r="E236" s="119">
        <f aca="true" t="shared" si="144" ref="E236:K236">E121+E140+E141+E166+E175</f>
        <v>0</v>
      </c>
      <c r="F236" s="119">
        <f t="shared" si="144"/>
        <v>305</v>
      </c>
      <c r="G236" s="119">
        <f t="shared" si="144"/>
        <v>1398</v>
      </c>
      <c r="H236" s="119">
        <f t="shared" si="144"/>
        <v>1608</v>
      </c>
      <c r="I236" s="119">
        <f t="shared" si="144"/>
        <v>1284</v>
      </c>
      <c r="J236" s="119">
        <f t="shared" si="144"/>
        <v>5196</v>
      </c>
      <c r="K236" s="119">
        <f t="shared" si="144"/>
        <v>0</v>
      </c>
      <c r="L236" s="119">
        <f>L121+L140+L141+L166+L175</f>
        <v>0</v>
      </c>
      <c r="M236" s="119">
        <f>M121+M140+M141+M166+M175</f>
        <v>0</v>
      </c>
      <c r="N236" s="71">
        <f t="shared" si="133"/>
        <v>10159</v>
      </c>
      <c r="O236" s="119">
        <f>O121+O140+O141+O166+O175</f>
        <v>0</v>
      </c>
      <c r="P236" s="119">
        <f>P121+P140+P141+P166+P175</f>
        <v>59869</v>
      </c>
      <c r="Q236" s="119">
        <f>Q121+Q140+Q141+Q166+Q175</f>
        <v>0</v>
      </c>
      <c r="R236" s="119">
        <f>R121+R140+R141+R166+R175</f>
        <v>10737</v>
      </c>
      <c r="S236" s="119">
        <f>S121+S140+S141+S166+S175</f>
        <v>0</v>
      </c>
      <c r="T236" s="72">
        <f>SUM(O236:S236)</f>
        <v>70606</v>
      </c>
      <c r="U236" s="119">
        <f>U121+U140+U141+U166+U175</f>
        <v>57690</v>
      </c>
      <c r="V236" s="119">
        <f aca="true" t="shared" si="145" ref="V236:AA236">V121+V140+V141+V166+V175</f>
        <v>4355</v>
      </c>
      <c r="W236" s="119">
        <f t="shared" si="145"/>
        <v>0</v>
      </c>
      <c r="X236" s="119">
        <f t="shared" si="145"/>
        <v>0</v>
      </c>
      <c r="Y236" s="119">
        <f t="shared" si="145"/>
        <v>60</v>
      </c>
      <c r="Z236" s="119">
        <f t="shared" si="145"/>
        <v>14022</v>
      </c>
      <c r="AA236" s="119">
        <f t="shared" si="145"/>
        <v>5280</v>
      </c>
      <c r="AB236" s="73">
        <f t="shared" si="121"/>
        <v>81407</v>
      </c>
      <c r="AC236" s="119">
        <f aca="true" t="shared" si="146" ref="AC236:BJ236">AC121+AC140+AC141+AC166+AC175</f>
        <v>105393</v>
      </c>
      <c r="AD236" s="119">
        <f t="shared" si="146"/>
        <v>445</v>
      </c>
      <c r="AE236" s="119">
        <f>AE121+AE140+AE141+AE166+AE175</f>
        <v>229</v>
      </c>
      <c r="AF236" s="119">
        <f>AF121+AF140+AF141+AF166+AF175</f>
        <v>0</v>
      </c>
      <c r="AG236" s="119">
        <f t="shared" si="146"/>
        <v>0</v>
      </c>
      <c r="AH236" s="119">
        <f t="shared" si="146"/>
        <v>0</v>
      </c>
      <c r="AI236" s="119">
        <f t="shared" si="146"/>
        <v>0</v>
      </c>
      <c r="AJ236" s="119">
        <f t="shared" si="146"/>
        <v>0</v>
      </c>
      <c r="AK236" s="119">
        <f t="shared" si="146"/>
        <v>0</v>
      </c>
      <c r="AL236" s="119">
        <f t="shared" si="146"/>
        <v>7950</v>
      </c>
      <c r="AM236" s="119">
        <f t="shared" si="146"/>
        <v>1573</v>
      </c>
      <c r="AN236" s="119">
        <f t="shared" si="146"/>
        <v>0</v>
      </c>
      <c r="AO236" s="119">
        <f t="shared" si="146"/>
        <v>0</v>
      </c>
      <c r="AP236" s="119">
        <f t="shared" si="146"/>
        <v>191</v>
      </c>
      <c r="AQ236" s="119">
        <f t="shared" si="146"/>
        <v>0</v>
      </c>
      <c r="AR236" s="119">
        <f t="shared" si="146"/>
        <v>0</v>
      </c>
      <c r="AS236" s="119">
        <f t="shared" si="146"/>
        <v>216</v>
      </c>
      <c r="AT236" s="119">
        <f t="shared" si="146"/>
        <v>9793</v>
      </c>
      <c r="AU236" s="119">
        <f t="shared" si="146"/>
        <v>5080</v>
      </c>
      <c r="AV236" s="119">
        <f t="shared" si="146"/>
        <v>46957</v>
      </c>
      <c r="AW236" s="119">
        <f t="shared" si="146"/>
        <v>128</v>
      </c>
      <c r="AX236" s="119">
        <f t="shared" si="146"/>
        <v>0</v>
      </c>
      <c r="AY236" s="119">
        <f t="shared" si="146"/>
        <v>5155</v>
      </c>
      <c r="AZ236" s="119">
        <f t="shared" si="146"/>
        <v>0</v>
      </c>
      <c r="BA236" s="119">
        <f t="shared" si="146"/>
        <v>0</v>
      </c>
      <c r="BB236" s="119">
        <f t="shared" si="146"/>
        <v>191</v>
      </c>
      <c r="BC236" s="119">
        <f t="shared" si="146"/>
        <v>1428</v>
      </c>
      <c r="BD236" s="119">
        <f t="shared" si="146"/>
        <v>2100</v>
      </c>
      <c r="BE236" s="119">
        <f t="shared" si="146"/>
        <v>200</v>
      </c>
      <c r="BF236" s="119">
        <f t="shared" si="146"/>
        <v>569</v>
      </c>
      <c r="BG236" s="119">
        <f t="shared" si="146"/>
        <v>13840</v>
      </c>
      <c r="BH236" s="119">
        <f t="shared" si="146"/>
        <v>2599</v>
      </c>
      <c r="BI236" s="119">
        <f t="shared" si="146"/>
        <v>0</v>
      </c>
      <c r="BJ236" s="119">
        <f t="shared" si="146"/>
        <v>37332</v>
      </c>
      <c r="BK236" s="74">
        <f>SUM(AC236:BJ236)</f>
        <v>241369</v>
      </c>
      <c r="BL236" s="75">
        <f>BK236+AB236+T236+N236</f>
        <v>403541</v>
      </c>
    </row>
    <row r="237" spans="3:64" ht="15">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7"/>
      <c r="BL237" s="117"/>
    </row>
    <row r="238" spans="2:64" ht="18">
      <c r="B238" s="118" t="s">
        <v>551</v>
      </c>
      <c r="C238" s="119">
        <f>C190+C198+C203</f>
        <v>0</v>
      </c>
      <c r="D238" s="119">
        <f>D190+D198+D203</f>
        <v>0</v>
      </c>
      <c r="E238" s="119">
        <f aca="true" t="shared" si="147" ref="E238:K238">E190+E198+E203</f>
        <v>0</v>
      </c>
      <c r="F238" s="119">
        <f t="shared" si="147"/>
        <v>0</v>
      </c>
      <c r="G238" s="119">
        <f t="shared" si="147"/>
        <v>0</v>
      </c>
      <c r="H238" s="119">
        <f t="shared" si="147"/>
        <v>0</v>
      </c>
      <c r="I238" s="119">
        <f t="shared" si="147"/>
        <v>0</v>
      </c>
      <c r="J238" s="119">
        <f t="shared" si="147"/>
        <v>0</v>
      </c>
      <c r="K238" s="119">
        <f t="shared" si="147"/>
        <v>0</v>
      </c>
      <c r="L238" s="119">
        <f>L190+L198+L203</f>
        <v>0</v>
      </c>
      <c r="M238" s="119">
        <f>M190+M198+M203</f>
        <v>0</v>
      </c>
      <c r="N238" s="71">
        <f t="shared" si="133"/>
        <v>0</v>
      </c>
      <c r="O238" s="119">
        <f>O190+O198+O203</f>
        <v>0</v>
      </c>
      <c r="P238" s="119">
        <f>P190+P198+P203</f>
        <v>0</v>
      </c>
      <c r="Q238" s="119">
        <f>Q190+Q198+Q203</f>
        <v>0</v>
      </c>
      <c r="R238" s="119">
        <f>R190+R198+R203</f>
        <v>0</v>
      </c>
      <c r="S238" s="119">
        <f>S190+S198+S203</f>
        <v>0</v>
      </c>
      <c r="T238" s="72">
        <f>SUM(O238:S238)</f>
        <v>0</v>
      </c>
      <c r="U238" s="119">
        <f>U190+U198+U203</f>
        <v>0</v>
      </c>
      <c r="V238" s="119">
        <f aca="true" t="shared" si="148" ref="V238:AA238">V190+V198+V203</f>
        <v>0</v>
      </c>
      <c r="W238" s="119">
        <f t="shared" si="148"/>
        <v>0</v>
      </c>
      <c r="X238" s="119">
        <f t="shared" si="148"/>
        <v>0</v>
      </c>
      <c r="Y238" s="119">
        <f t="shared" si="148"/>
        <v>0</v>
      </c>
      <c r="Z238" s="119">
        <f t="shared" si="148"/>
        <v>0</v>
      </c>
      <c r="AA238" s="119">
        <f t="shared" si="148"/>
        <v>0</v>
      </c>
      <c r="AB238" s="73">
        <f t="shared" si="121"/>
        <v>0</v>
      </c>
      <c r="AC238" s="119">
        <f aca="true" t="shared" si="149" ref="AC238:BJ238">AC190+AC198+AC203</f>
        <v>7056</v>
      </c>
      <c r="AD238" s="119">
        <f t="shared" si="149"/>
        <v>0</v>
      </c>
      <c r="AE238" s="119">
        <f>AE190+AE198+AE203</f>
        <v>0</v>
      </c>
      <c r="AF238" s="119">
        <f>AF190+AF198+AF203</f>
        <v>0</v>
      </c>
      <c r="AG238" s="119">
        <f t="shared" si="149"/>
        <v>0</v>
      </c>
      <c r="AH238" s="119">
        <f t="shared" si="149"/>
        <v>0</v>
      </c>
      <c r="AI238" s="119">
        <f t="shared" si="149"/>
        <v>0</v>
      </c>
      <c r="AJ238" s="119">
        <f t="shared" si="149"/>
        <v>0</v>
      </c>
      <c r="AK238" s="119">
        <f t="shared" si="149"/>
        <v>0</v>
      </c>
      <c r="AL238" s="119">
        <f t="shared" si="149"/>
        <v>0</v>
      </c>
      <c r="AM238" s="119">
        <f t="shared" si="149"/>
        <v>0</v>
      </c>
      <c r="AN238" s="119">
        <f t="shared" si="149"/>
        <v>0</v>
      </c>
      <c r="AO238" s="119">
        <f t="shared" si="149"/>
        <v>0</v>
      </c>
      <c r="AP238" s="119">
        <f t="shared" si="149"/>
        <v>0</v>
      </c>
      <c r="AQ238" s="119">
        <f t="shared" si="149"/>
        <v>0</v>
      </c>
      <c r="AR238" s="119">
        <f t="shared" si="149"/>
        <v>0</v>
      </c>
      <c r="AS238" s="119">
        <f t="shared" si="149"/>
        <v>0</v>
      </c>
      <c r="AT238" s="119">
        <f t="shared" si="149"/>
        <v>359534</v>
      </c>
      <c r="AU238" s="119">
        <f t="shared" si="149"/>
        <v>0</v>
      </c>
      <c r="AV238" s="119">
        <f t="shared" si="149"/>
        <v>0</v>
      </c>
      <c r="AW238" s="119">
        <f t="shared" si="149"/>
        <v>0</v>
      </c>
      <c r="AX238" s="119">
        <f t="shared" si="149"/>
        <v>0</v>
      </c>
      <c r="AY238" s="119">
        <f t="shared" si="149"/>
        <v>0</v>
      </c>
      <c r="AZ238" s="119">
        <f t="shared" si="149"/>
        <v>1108</v>
      </c>
      <c r="BA238" s="119">
        <f t="shared" si="149"/>
        <v>0</v>
      </c>
      <c r="BB238" s="119">
        <f t="shared" si="149"/>
        <v>0</v>
      </c>
      <c r="BC238" s="119">
        <f t="shared" si="149"/>
        <v>0</v>
      </c>
      <c r="BD238" s="119">
        <f t="shared" si="149"/>
        <v>0</v>
      </c>
      <c r="BE238" s="119">
        <f t="shared" si="149"/>
        <v>0</v>
      </c>
      <c r="BF238" s="119">
        <f t="shared" si="149"/>
        <v>0</v>
      </c>
      <c r="BG238" s="119">
        <f t="shared" si="149"/>
        <v>0</v>
      </c>
      <c r="BH238" s="119">
        <f t="shared" si="149"/>
        <v>0</v>
      </c>
      <c r="BI238" s="119">
        <f t="shared" si="149"/>
        <v>0</v>
      </c>
      <c r="BJ238" s="119">
        <f t="shared" si="149"/>
        <v>0</v>
      </c>
      <c r="BK238" s="74">
        <f>SUM(AC238:BJ238)</f>
        <v>367698</v>
      </c>
      <c r="BL238" s="75">
        <f>BK238+AB238+T238+N238</f>
        <v>367698</v>
      </c>
    </row>
    <row r="239" spans="3:64" ht="15">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c r="BD239" s="117"/>
      <c r="BE239" s="117"/>
      <c r="BF239" s="117"/>
      <c r="BG239" s="117"/>
      <c r="BH239" s="117"/>
      <c r="BI239" s="117"/>
      <c r="BJ239" s="117"/>
      <c r="BK239" s="117"/>
      <c r="BL239" s="117"/>
    </row>
    <row r="240" spans="2:64" ht="18">
      <c r="B240" s="118" t="s">
        <v>552</v>
      </c>
      <c r="C240" s="119">
        <f>C212</f>
        <v>0</v>
      </c>
      <c r="D240" s="119">
        <f>D212</f>
        <v>0</v>
      </c>
      <c r="E240" s="119">
        <f aca="true" t="shared" si="150" ref="E240:K240">E212</f>
        <v>0</v>
      </c>
      <c r="F240" s="119">
        <f t="shared" si="150"/>
        <v>0</v>
      </c>
      <c r="G240" s="119">
        <f t="shared" si="150"/>
        <v>0</v>
      </c>
      <c r="H240" s="119">
        <f t="shared" si="150"/>
        <v>0</v>
      </c>
      <c r="I240" s="119">
        <f t="shared" si="150"/>
        <v>0</v>
      </c>
      <c r="J240" s="119">
        <f t="shared" si="150"/>
        <v>0</v>
      </c>
      <c r="K240" s="119">
        <f t="shared" si="150"/>
        <v>0</v>
      </c>
      <c r="L240" s="119">
        <f>L212</f>
        <v>0</v>
      </c>
      <c r="M240" s="119">
        <f>M212</f>
        <v>0</v>
      </c>
      <c r="N240" s="71">
        <f t="shared" si="133"/>
        <v>0</v>
      </c>
      <c r="O240" s="119">
        <f>O212</f>
        <v>0</v>
      </c>
      <c r="P240" s="119">
        <f>P212</f>
        <v>0</v>
      </c>
      <c r="Q240" s="119">
        <f>Q212</f>
        <v>0</v>
      </c>
      <c r="R240" s="119">
        <f>R212</f>
        <v>0</v>
      </c>
      <c r="S240" s="119">
        <f>S212</f>
        <v>0</v>
      </c>
      <c r="T240" s="72">
        <f>SUM(O240:S240)</f>
        <v>0</v>
      </c>
      <c r="U240" s="119">
        <f>U212</f>
        <v>0</v>
      </c>
      <c r="V240" s="119">
        <f aca="true" t="shared" si="151" ref="V240:AA240">V212</f>
        <v>0</v>
      </c>
      <c r="W240" s="119">
        <f t="shared" si="151"/>
        <v>0</v>
      </c>
      <c r="X240" s="119">
        <f t="shared" si="151"/>
        <v>0</v>
      </c>
      <c r="Y240" s="119">
        <f t="shared" si="151"/>
        <v>0</v>
      </c>
      <c r="Z240" s="119">
        <f t="shared" si="151"/>
        <v>0</v>
      </c>
      <c r="AA240" s="119">
        <f t="shared" si="151"/>
        <v>0</v>
      </c>
      <c r="AB240" s="73">
        <f t="shared" si="121"/>
        <v>0</v>
      </c>
      <c r="AC240" s="119">
        <f aca="true" t="shared" si="152" ref="AC240:BJ240">AC212</f>
        <v>0</v>
      </c>
      <c r="AD240" s="119">
        <f t="shared" si="152"/>
        <v>0</v>
      </c>
      <c r="AE240" s="119">
        <f>AE212</f>
        <v>0</v>
      </c>
      <c r="AF240" s="119">
        <f>AF212</f>
        <v>0</v>
      </c>
      <c r="AG240" s="119">
        <f t="shared" si="152"/>
        <v>0</v>
      </c>
      <c r="AH240" s="119">
        <f t="shared" si="152"/>
        <v>0</v>
      </c>
      <c r="AI240" s="119">
        <f t="shared" si="152"/>
        <v>0</v>
      </c>
      <c r="AJ240" s="119">
        <f t="shared" si="152"/>
        <v>161189</v>
      </c>
      <c r="AK240" s="119">
        <f t="shared" si="152"/>
        <v>0</v>
      </c>
      <c r="AL240" s="119">
        <f t="shared" si="152"/>
        <v>0</v>
      </c>
      <c r="AM240" s="119">
        <f t="shared" si="152"/>
        <v>0</v>
      </c>
      <c r="AN240" s="119">
        <f t="shared" si="152"/>
        <v>0</v>
      </c>
      <c r="AO240" s="119">
        <f t="shared" si="152"/>
        <v>0</v>
      </c>
      <c r="AP240" s="119">
        <f t="shared" si="152"/>
        <v>0</v>
      </c>
      <c r="AQ240" s="119">
        <f t="shared" si="152"/>
        <v>0</v>
      </c>
      <c r="AR240" s="119">
        <f t="shared" si="152"/>
        <v>0</v>
      </c>
      <c r="AS240" s="119">
        <f t="shared" si="152"/>
        <v>0</v>
      </c>
      <c r="AT240" s="119">
        <f t="shared" si="152"/>
        <v>0</v>
      </c>
      <c r="AU240" s="119">
        <f t="shared" si="152"/>
        <v>0</v>
      </c>
      <c r="AV240" s="119">
        <f t="shared" si="152"/>
        <v>0</v>
      </c>
      <c r="AW240" s="119">
        <f t="shared" si="152"/>
        <v>0</v>
      </c>
      <c r="AX240" s="119">
        <f t="shared" si="152"/>
        <v>0</v>
      </c>
      <c r="AY240" s="119">
        <f t="shared" si="152"/>
        <v>0</v>
      </c>
      <c r="AZ240" s="119">
        <f t="shared" si="152"/>
        <v>0</v>
      </c>
      <c r="BA240" s="119">
        <f t="shared" si="152"/>
        <v>0</v>
      </c>
      <c r="BB240" s="119">
        <f t="shared" si="152"/>
        <v>0</v>
      </c>
      <c r="BC240" s="119">
        <f t="shared" si="152"/>
        <v>0</v>
      </c>
      <c r="BD240" s="119">
        <f t="shared" si="152"/>
        <v>0</v>
      </c>
      <c r="BE240" s="119">
        <f t="shared" si="152"/>
        <v>0</v>
      </c>
      <c r="BF240" s="119">
        <f t="shared" si="152"/>
        <v>0</v>
      </c>
      <c r="BG240" s="119">
        <f t="shared" si="152"/>
        <v>0</v>
      </c>
      <c r="BH240" s="119">
        <f t="shared" si="152"/>
        <v>0</v>
      </c>
      <c r="BI240" s="119">
        <f t="shared" si="152"/>
        <v>0</v>
      </c>
      <c r="BJ240" s="119">
        <f t="shared" si="152"/>
        <v>0</v>
      </c>
      <c r="BK240" s="74">
        <f>SUM(AC240:BJ240)</f>
        <v>161189</v>
      </c>
      <c r="BL240" s="75">
        <f>BK240+AB240+T240+N240</f>
        <v>161189</v>
      </c>
    </row>
    <row r="241" spans="3:64" ht="15">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117"/>
      <c r="BB241" s="117"/>
      <c r="BC241" s="117"/>
      <c r="BD241" s="117"/>
      <c r="BE241" s="117"/>
      <c r="BF241" s="117"/>
      <c r="BG241" s="117"/>
      <c r="BH241" s="117"/>
      <c r="BI241" s="117"/>
      <c r="BJ241" s="117"/>
      <c r="BK241" s="117"/>
      <c r="BL241" s="117"/>
    </row>
    <row r="242" spans="1:65" s="124" customFormat="1" ht="36" customHeight="1">
      <c r="A242" s="159" t="s">
        <v>553</v>
      </c>
      <c r="B242" s="160" t="s">
        <v>554</v>
      </c>
      <c r="C242" s="161">
        <f>C121+C140+C141+C166+C175+C190+C198+C203+C212</f>
        <v>0</v>
      </c>
      <c r="D242" s="161">
        <f>D121+D140+D141+D166+D175+D190+D198+D203+D212</f>
        <v>368</v>
      </c>
      <c r="E242" s="161">
        <f aca="true" t="shared" si="153" ref="E242:K242">E121+E140+E141+E166+E175+E190+E198+E203+E212</f>
        <v>0</v>
      </c>
      <c r="F242" s="161">
        <f t="shared" si="153"/>
        <v>305</v>
      </c>
      <c r="G242" s="161">
        <f t="shared" si="153"/>
        <v>1398</v>
      </c>
      <c r="H242" s="161">
        <f t="shared" si="153"/>
        <v>1608</v>
      </c>
      <c r="I242" s="161">
        <f t="shared" si="153"/>
        <v>1284</v>
      </c>
      <c r="J242" s="161">
        <f t="shared" si="153"/>
        <v>5196</v>
      </c>
      <c r="K242" s="161">
        <f t="shared" si="153"/>
        <v>0</v>
      </c>
      <c r="L242" s="161">
        <f>L121+L140+L141+L166+L175+L190+L198+L203+L212</f>
        <v>0</v>
      </c>
      <c r="M242" s="161">
        <f>M121+M140+M141+M166+M175+M190+M198+M203+M212</f>
        <v>0</v>
      </c>
      <c r="N242" s="71">
        <f t="shared" si="133"/>
        <v>10159</v>
      </c>
      <c r="O242" s="161">
        <f>O121+O140+O141+O166+O175+O190+O198+O203+O212</f>
        <v>0</v>
      </c>
      <c r="P242" s="161">
        <f>P121+P140+P141+P166+P175+P190+P198+P203+P212</f>
        <v>59869</v>
      </c>
      <c r="Q242" s="161">
        <f>Q121+Q140+Q141+Q166+Q175+Q190+Q198+Q203+Q212</f>
        <v>0</v>
      </c>
      <c r="R242" s="161">
        <f>R121+R140+R141+R166+R175+R190+R198+R203+R212</f>
        <v>10737</v>
      </c>
      <c r="S242" s="161">
        <f>S121+S140+S141+S166+S175+S190+S198+S203+S212</f>
        <v>0</v>
      </c>
      <c r="T242" s="72">
        <f>SUM(O242:S242)</f>
        <v>70606</v>
      </c>
      <c r="U242" s="161">
        <f>U121+U140+U141+U166+U175+U190+U198+U203+U212</f>
        <v>57690</v>
      </c>
      <c r="V242" s="161">
        <f aca="true" t="shared" si="154" ref="V242:AA242">V121+V140+V141+V166+V175+V190+V198+V203+V212</f>
        <v>4355</v>
      </c>
      <c r="W242" s="161">
        <f t="shared" si="154"/>
        <v>0</v>
      </c>
      <c r="X242" s="161">
        <f t="shared" si="154"/>
        <v>0</v>
      </c>
      <c r="Y242" s="161">
        <f t="shared" si="154"/>
        <v>60</v>
      </c>
      <c r="Z242" s="161">
        <f t="shared" si="154"/>
        <v>14022</v>
      </c>
      <c r="AA242" s="161">
        <f t="shared" si="154"/>
        <v>5280</v>
      </c>
      <c r="AB242" s="73">
        <f t="shared" si="121"/>
        <v>81407</v>
      </c>
      <c r="AC242" s="161">
        <f aca="true" t="shared" si="155" ref="AC242:BJ242">AC121+AC140+AC141+AC166+AC175+AC190+AC198+AC203+AC212</f>
        <v>112449</v>
      </c>
      <c r="AD242" s="161">
        <f t="shared" si="155"/>
        <v>445</v>
      </c>
      <c r="AE242" s="161">
        <f>AE121+AE140+AE141+AE166+AE175+AE190+AE198+AE203+AE212</f>
        <v>229</v>
      </c>
      <c r="AF242" s="161">
        <f>AF121+AF140+AF141+AF166+AF175+AF190+AF198+AF203+AF212</f>
        <v>0</v>
      </c>
      <c r="AG242" s="161">
        <f t="shared" si="155"/>
        <v>0</v>
      </c>
      <c r="AH242" s="161">
        <f t="shared" si="155"/>
        <v>0</v>
      </c>
      <c r="AI242" s="161">
        <f t="shared" si="155"/>
        <v>0</v>
      </c>
      <c r="AJ242" s="161">
        <f t="shared" si="155"/>
        <v>161189</v>
      </c>
      <c r="AK242" s="161">
        <f t="shared" si="155"/>
        <v>0</v>
      </c>
      <c r="AL242" s="161">
        <f t="shared" si="155"/>
        <v>7950</v>
      </c>
      <c r="AM242" s="161">
        <f t="shared" si="155"/>
        <v>1573</v>
      </c>
      <c r="AN242" s="161">
        <f t="shared" si="155"/>
        <v>0</v>
      </c>
      <c r="AO242" s="161">
        <f t="shared" si="155"/>
        <v>0</v>
      </c>
      <c r="AP242" s="161">
        <f t="shared" si="155"/>
        <v>191</v>
      </c>
      <c r="AQ242" s="161">
        <f t="shared" si="155"/>
        <v>0</v>
      </c>
      <c r="AR242" s="161">
        <f t="shared" si="155"/>
        <v>0</v>
      </c>
      <c r="AS242" s="161">
        <f t="shared" si="155"/>
        <v>216</v>
      </c>
      <c r="AT242" s="161">
        <f t="shared" si="155"/>
        <v>369327</v>
      </c>
      <c r="AU242" s="161">
        <f t="shared" si="155"/>
        <v>5080</v>
      </c>
      <c r="AV242" s="161">
        <f t="shared" si="155"/>
        <v>46957</v>
      </c>
      <c r="AW242" s="161">
        <f t="shared" si="155"/>
        <v>128</v>
      </c>
      <c r="AX242" s="161">
        <f t="shared" si="155"/>
        <v>0</v>
      </c>
      <c r="AY242" s="161">
        <f t="shared" si="155"/>
        <v>5155</v>
      </c>
      <c r="AZ242" s="161">
        <f t="shared" si="155"/>
        <v>1108</v>
      </c>
      <c r="BA242" s="161">
        <f t="shared" si="155"/>
        <v>0</v>
      </c>
      <c r="BB242" s="161">
        <f t="shared" si="155"/>
        <v>191</v>
      </c>
      <c r="BC242" s="161">
        <f t="shared" si="155"/>
        <v>1428</v>
      </c>
      <c r="BD242" s="161">
        <f t="shared" si="155"/>
        <v>2100</v>
      </c>
      <c r="BE242" s="161">
        <f t="shared" si="155"/>
        <v>200</v>
      </c>
      <c r="BF242" s="161">
        <f t="shared" si="155"/>
        <v>569</v>
      </c>
      <c r="BG242" s="161">
        <f t="shared" si="155"/>
        <v>13840</v>
      </c>
      <c r="BH242" s="161">
        <f t="shared" si="155"/>
        <v>2599</v>
      </c>
      <c r="BI242" s="161">
        <f t="shared" si="155"/>
        <v>0</v>
      </c>
      <c r="BJ242" s="161">
        <f t="shared" si="155"/>
        <v>37332</v>
      </c>
      <c r="BK242" s="74">
        <f>SUM(AC242:BJ242)</f>
        <v>770256</v>
      </c>
      <c r="BL242" s="75">
        <f>BK242+AB242+T242+N242</f>
        <v>932428</v>
      </c>
      <c r="BM242" s="123"/>
    </row>
    <row r="243" spans="1:65" ht="18">
      <c r="A243" s="125"/>
      <c r="B243" s="126"/>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3"/>
    </row>
    <row r="244" spans="1:65" ht="36">
      <c r="A244" s="129"/>
      <c r="B244" s="130" t="s">
        <v>555</v>
      </c>
      <c r="C244" s="131">
        <f aca="true" t="shared" si="156" ref="C244:M244">C242-C225</f>
        <v>0</v>
      </c>
      <c r="D244" s="131">
        <f t="shared" si="156"/>
        <v>368</v>
      </c>
      <c r="E244" s="131">
        <f t="shared" si="156"/>
        <v>0</v>
      </c>
      <c r="F244" s="131">
        <f t="shared" si="156"/>
        <v>305</v>
      </c>
      <c r="G244" s="131">
        <f t="shared" si="156"/>
        <v>1398</v>
      </c>
      <c r="H244" s="131">
        <f t="shared" si="156"/>
        <v>1608</v>
      </c>
      <c r="I244" s="131">
        <f t="shared" si="156"/>
        <v>1284</v>
      </c>
      <c r="J244" s="131">
        <f t="shared" si="156"/>
        <v>5196</v>
      </c>
      <c r="K244" s="131">
        <f t="shared" si="156"/>
        <v>0</v>
      </c>
      <c r="L244" s="131">
        <f t="shared" si="156"/>
        <v>0</v>
      </c>
      <c r="M244" s="131">
        <f t="shared" si="156"/>
        <v>0</v>
      </c>
      <c r="N244" s="71">
        <f t="shared" si="133"/>
        <v>10159</v>
      </c>
      <c r="O244" s="131">
        <f>O242-O225</f>
        <v>0</v>
      </c>
      <c r="P244" s="131">
        <f>P242-P225</f>
        <v>59869</v>
      </c>
      <c r="Q244" s="131">
        <f>Q242-Q225</f>
        <v>0</v>
      </c>
      <c r="R244" s="131">
        <f>R242-R225</f>
        <v>10737</v>
      </c>
      <c r="S244" s="131">
        <f>S242-S225</f>
        <v>0</v>
      </c>
      <c r="T244" s="72">
        <f>SUM(O244:S244)</f>
        <v>70606</v>
      </c>
      <c r="U244" s="131">
        <f>U242-U225</f>
        <v>57690</v>
      </c>
      <c r="V244" s="131">
        <f aca="true" t="shared" si="157" ref="V244:AA244">V242-V225</f>
        <v>4355</v>
      </c>
      <c r="W244" s="131">
        <f t="shared" si="157"/>
        <v>0</v>
      </c>
      <c r="X244" s="131">
        <f t="shared" si="157"/>
        <v>0</v>
      </c>
      <c r="Y244" s="131">
        <f t="shared" si="157"/>
        <v>60</v>
      </c>
      <c r="Z244" s="131">
        <f t="shared" si="157"/>
        <v>14022</v>
      </c>
      <c r="AA244" s="131">
        <f t="shared" si="157"/>
        <v>5280</v>
      </c>
      <c r="AB244" s="73">
        <f t="shared" si="121"/>
        <v>81407</v>
      </c>
      <c r="AC244" s="131">
        <f aca="true" t="shared" si="158" ref="AC244:BJ244">AC242-AC225</f>
        <v>112449</v>
      </c>
      <c r="AD244" s="131">
        <f t="shared" si="158"/>
        <v>445</v>
      </c>
      <c r="AE244" s="131">
        <f>AE242-AE225</f>
        <v>229</v>
      </c>
      <c r="AF244" s="131">
        <f>AF242-AF225</f>
        <v>0</v>
      </c>
      <c r="AG244" s="131">
        <f t="shared" si="158"/>
        <v>0</v>
      </c>
      <c r="AH244" s="131">
        <f t="shared" si="158"/>
        <v>0</v>
      </c>
      <c r="AI244" s="131">
        <f t="shared" si="158"/>
        <v>0</v>
      </c>
      <c r="AJ244" s="131">
        <f t="shared" si="158"/>
        <v>0</v>
      </c>
      <c r="AK244" s="131">
        <f t="shared" si="158"/>
        <v>0</v>
      </c>
      <c r="AL244" s="131">
        <f t="shared" si="158"/>
        <v>7950</v>
      </c>
      <c r="AM244" s="131">
        <f t="shared" si="158"/>
        <v>1573</v>
      </c>
      <c r="AN244" s="131">
        <f t="shared" si="158"/>
        <v>0</v>
      </c>
      <c r="AO244" s="131">
        <f t="shared" si="158"/>
        <v>0</v>
      </c>
      <c r="AP244" s="131">
        <f t="shared" si="158"/>
        <v>191</v>
      </c>
      <c r="AQ244" s="131">
        <f t="shared" si="158"/>
        <v>0</v>
      </c>
      <c r="AR244" s="131">
        <f t="shared" si="158"/>
        <v>0</v>
      </c>
      <c r="AS244" s="131">
        <f t="shared" si="158"/>
        <v>216</v>
      </c>
      <c r="AT244" s="131">
        <f t="shared" si="158"/>
        <v>369327</v>
      </c>
      <c r="AU244" s="131">
        <f t="shared" si="158"/>
        <v>5080</v>
      </c>
      <c r="AV244" s="131">
        <f t="shared" si="158"/>
        <v>46957</v>
      </c>
      <c r="AW244" s="131">
        <f t="shared" si="158"/>
        <v>128</v>
      </c>
      <c r="AX244" s="131">
        <f t="shared" si="158"/>
        <v>0</v>
      </c>
      <c r="AY244" s="131">
        <f t="shared" si="158"/>
        <v>5155</v>
      </c>
      <c r="AZ244" s="131">
        <f t="shared" si="158"/>
        <v>1108</v>
      </c>
      <c r="BA244" s="131">
        <f t="shared" si="158"/>
        <v>0</v>
      </c>
      <c r="BB244" s="131">
        <f t="shared" si="158"/>
        <v>191</v>
      </c>
      <c r="BC244" s="131">
        <f t="shared" si="158"/>
        <v>1428</v>
      </c>
      <c r="BD244" s="131">
        <f t="shared" si="158"/>
        <v>2100</v>
      </c>
      <c r="BE244" s="131">
        <f t="shared" si="158"/>
        <v>200</v>
      </c>
      <c r="BF244" s="131">
        <f t="shared" si="158"/>
        <v>569</v>
      </c>
      <c r="BG244" s="131">
        <f t="shared" si="158"/>
        <v>13840</v>
      </c>
      <c r="BH244" s="131">
        <f t="shared" si="158"/>
        <v>2599</v>
      </c>
      <c r="BI244" s="131">
        <f t="shared" si="158"/>
        <v>0</v>
      </c>
      <c r="BJ244" s="131">
        <f t="shared" si="158"/>
        <v>37332</v>
      </c>
      <c r="BK244" s="74">
        <f>SUM(AC244:BJ244)</f>
        <v>609067</v>
      </c>
      <c r="BL244" s="75">
        <f>BK244+AB244+T244+N244</f>
        <v>771239</v>
      </c>
      <c r="BM244" s="123"/>
    </row>
    <row r="245" spans="3:65" ht="18">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7"/>
      <c r="BC245" s="117"/>
      <c r="BD245" s="117"/>
      <c r="BE245" s="117"/>
      <c r="BF245" s="117"/>
      <c r="BG245" s="117"/>
      <c r="BH245" s="117"/>
      <c r="BI245" s="117"/>
      <c r="BJ245" s="117"/>
      <c r="BK245" s="117"/>
      <c r="BL245" s="117"/>
      <c r="BM245" s="123"/>
    </row>
    <row r="246" spans="1:65" ht="54">
      <c r="A246" s="132"/>
      <c r="B246" s="133" t="s">
        <v>556</v>
      </c>
      <c r="C246" s="134">
        <f aca="true" t="shared" si="159" ref="C246:M246">C242-C212</f>
        <v>0</v>
      </c>
      <c r="D246" s="134">
        <f t="shared" si="159"/>
        <v>368</v>
      </c>
      <c r="E246" s="134">
        <f t="shared" si="159"/>
        <v>0</v>
      </c>
      <c r="F246" s="134">
        <f t="shared" si="159"/>
        <v>305</v>
      </c>
      <c r="G246" s="134">
        <f t="shared" si="159"/>
        <v>1398</v>
      </c>
      <c r="H246" s="134">
        <f t="shared" si="159"/>
        <v>1608</v>
      </c>
      <c r="I246" s="134">
        <f t="shared" si="159"/>
        <v>1284</v>
      </c>
      <c r="J246" s="134">
        <f t="shared" si="159"/>
        <v>5196</v>
      </c>
      <c r="K246" s="134">
        <f t="shared" si="159"/>
        <v>0</v>
      </c>
      <c r="L246" s="134">
        <f t="shared" si="159"/>
        <v>0</v>
      </c>
      <c r="M246" s="134">
        <f t="shared" si="159"/>
        <v>0</v>
      </c>
      <c r="N246" s="71">
        <f t="shared" si="133"/>
        <v>10159</v>
      </c>
      <c r="O246" s="134">
        <f>O242-O212</f>
        <v>0</v>
      </c>
      <c r="P246" s="134">
        <f>P242-P212</f>
        <v>59869</v>
      </c>
      <c r="Q246" s="134">
        <f>Q242-Q212</f>
        <v>0</v>
      </c>
      <c r="R246" s="134">
        <f>R242-R212</f>
        <v>10737</v>
      </c>
      <c r="S246" s="134">
        <f>S242-S212</f>
        <v>0</v>
      </c>
      <c r="T246" s="72">
        <f>SUM(O246:S246)</f>
        <v>70606</v>
      </c>
      <c r="U246" s="134">
        <f>U242-U212</f>
        <v>57690</v>
      </c>
      <c r="V246" s="134">
        <f aca="true" t="shared" si="160" ref="V246:AA246">V242-V212</f>
        <v>4355</v>
      </c>
      <c r="W246" s="134">
        <f t="shared" si="160"/>
        <v>0</v>
      </c>
      <c r="X246" s="134">
        <f t="shared" si="160"/>
        <v>0</v>
      </c>
      <c r="Y246" s="134">
        <f t="shared" si="160"/>
        <v>60</v>
      </c>
      <c r="Z246" s="134">
        <f t="shared" si="160"/>
        <v>14022</v>
      </c>
      <c r="AA246" s="134">
        <f t="shared" si="160"/>
        <v>5280</v>
      </c>
      <c r="AB246" s="73">
        <f t="shared" si="121"/>
        <v>81407</v>
      </c>
      <c r="AC246" s="134">
        <f aca="true" t="shared" si="161" ref="AC246:BJ246">AC242-AC212</f>
        <v>112449</v>
      </c>
      <c r="AD246" s="134">
        <f t="shared" si="161"/>
        <v>445</v>
      </c>
      <c r="AE246" s="134">
        <f>AE242-AE212</f>
        <v>229</v>
      </c>
      <c r="AF246" s="134">
        <f>AF242-AF212</f>
        <v>0</v>
      </c>
      <c r="AG246" s="134">
        <f t="shared" si="161"/>
        <v>0</v>
      </c>
      <c r="AH246" s="134">
        <f t="shared" si="161"/>
        <v>0</v>
      </c>
      <c r="AI246" s="134">
        <f t="shared" si="161"/>
        <v>0</v>
      </c>
      <c r="AJ246" s="134">
        <f t="shared" si="161"/>
        <v>0</v>
      </c>
      <c r="AK246" s="134">
        <f t="shared" si="161"/>
        <v>0</v>
      </c>
      <c r="AL246" s="134">
        <f t="shared" si="161"/>
        <v>7950</v>
      </c>
      <c r="AM246" s="134">
        <f t="shared" si="161"/>
        <v>1573</v>
      </c>
      <c r="AN246" s="134">
        <f t="shared" si="161"/>
        <v>0</v>
      </c>
      <c r="AO246" s="134">
        <f t="shared" si="161"/>
        <v>0</v>
      </c>
      <c r="AP246" s="134">
        <f t="shared" si="161"/>
        <v>191</v>
      </c>
      <c r="AQ246" s="134">
        <f t="shared" si="161"/>
        <v>0</v>
      </c>
      <c r="AR246" s="134">
        <f t="shared" si="161"/>
        <v>0</v>
      </c>
      <c r="AS246" s="134">
        <f t="shared" si="161"/>
        <v>216</v>
      </c>
      <c r="AT246" s="134">
        <f t="shared" si="161"/>
        <v>369327</v>
      </c>
      <c r="AU246" s="134">
        <f t="shared" si="161"/>
        <v>5080</v>
      </c>
      <c r="AV246" s="134">
        <f t="shared" si="161"/>
        <v>46957</v>
      </c>
      <c r="AW246" s="134">
        <f t="shared" si="161"/>
        <v>128</v>
      </c>
      <c r="AX246" s="134">
        <f t="shared" si="161"/>
        <v>0</v>
      </c>
      <c r="AY246" s="134">
        <f t="shared" si="161"/>
        <v>5155</v>
      </c>
      <c r="AZ246" s="134">
        <f t="shared" si="161"/>
        <v>1108</v>
      </c>
      <c r="BA246" s="134">
        <f t="shared" si="161"/>
        <v>0</v>
      </c>
      <c r="BB246" s="134">
        <f t="shared" si="161"/>
        <v>191</v>
      </c>
      <c r="BC246" s="134">
        <f t="shared" si="161"/>
        <v>1428</v>
      </c>
      <c r="BD246" s="134">
        <f t="shared" si="161"/>
        <v>2100</v>
      </c>
      <c r="BE246" s="134">
        <f t="shared" si="161"/>
        <v>200</v>
      </c>
      <c r="BF246" s="134">
        <f t="shared" si="161"/>
        <v>569</v>
      </c>
      <c r="BG246" s="134">
        <f t="shared" si="161"/>
        <v>13840</v>
      </c>
      <c r="BH246" s="134">
        <f t="shared" si="161"/>
        <v>2599</v>
      </c>
      <c r="BI246" s="134">
        <f t="shared" si="161"/>
        <v>0</v>
      </c>
      <c r="BJ246" s="134">
        <f t="shared" si="161"/>
        <v>37332</v>
      </c>
      <c r="BK246" s="74">
        <f>SUM(AC246:BJ246)</f>
        <v>609067</v>
      </c>
      <c r="BL246" s="75">
        <f>BK246+AB246+T246+N246</f>
        <v>771239</v>
      </c>
      <c r="BM246" s="123"/>
    </row>
    <row r="247" spans="1:65" ht="18">
      <c r="A247" s="125"/>
      <c r="B247" s="126"/>
      <c r="C247" s="162"/>
      <c r="D247" s="162"/>
      <c r="E247" s="162"/>
      <c r="F247" s="162"/>
      <c r="G247" s="162"/>
      <c r="H247" s="162"/>
      <c r="I247" s="162"/>
      <c r="J247" s="162"/>
      <c r="K247" s="162"/>
      <c r="L247" s="162"/>
      <c r="M247" s="162"/>
      <c r="N247" s="162"/>
      <c r="O247" s="162"/>
      <c r="P247" s="162"/>
      <c r="Q247" s="162"/>
      <c r="R247" s="162"/>
      <c r="S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c r="BM247" s="123"/>
    </row>
  </sheetData>
  <sheetProtection/>
  <mergeCells count="8">
    <mergeCell ref="C2:N2"/>
    <mergeCell ref="O2:T2"/>
    <mergeCell ref="U2:AA2"/>
    <mergeCell ref="AC2:BK2"/>
    <mergeCell ref="C118:N118"/>
    <mergeCell ref="O118:T118"/>
    <mergeCell ref="U118:AA118"/>
    <mergeCell ref="AC118:BK118"/>
  </mergeCells>
  <printOptions headings="1"/>
  <pageMargins left="0.7480314960629921" right="0.7480314960629921" top="0.984251968503937" bottom="0.984251968503937" header="0.5118110236220472" footer="0.5118110236220472"/>
  <pageSetup horizontalDpi="300" verticalDpi="300" orientation="portrait" paperSize="8" scale="48" r:id="rId4"/>
  <rowBreaks count="2" manualBreakCount="2">
    <brk id="78" max="63" man="1"/>
    <brk id="162" max="63" man="1"/>
  </rowBreaks>
  <colBreaks count="4" manualBreakCount="4">
    <brk id="14" max="65535" man="1"/>
    <brk id="28" max="65535" man="1"/>
    <brk id="43" max="65535" man="1"/>
    <brk id="53" max="241"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tint="-0.3499799966812134"/>
  </sheetPr>
  <dimension ref="A1:R31"/>
  <sheetViews>
    <sheetView tabSelected="1" view="pageBreakPreview" zoomScale="88" zoomScaleSheetLayoutView="88" zoomScalePageLayoutView="0" workbookViewId="0" topLeftCell="B15">
      <selection activeCell="N9" sqref="N9"/>
    </sheetView>
  </sheetViews>
  <sheetFormatPr defaultColWidth="9.140625" defaultRowHeight="15"/>
  <cols>
    <col min="1" max="1" width="9.140625" style="1" customWidth="1"/>
    <col min="2" max="2" width="33.7109375" style="2" customWidth="1"/>
    <col min="3" max="3" width="23.140625" style="3" customWidth="1"/>
    <col min="4" max="4" width="7.421875" style="4" customWidth="1"/>
    <col min="5" max="5" width="7.7109375" style="5" customWidth="1"/>
    <col min="6" max="6" width="8.7109375" style="5" customWidth="1"/>
    <col min="7" max="8" width="7.421875" style="5" customWidth="1"/>
    <col min="9" max="9" width="7.140625" style="5" customWidth="1"/>
    <col min="10" max="10" width="7.28125" style="5" customWidth="1"/>
    <col min="11" max="11" width="8.140625" style="5" customWidth="1"/>
    <col min="12" max="12" width="8.00390625" style="5" customWidth="1"/>
    <col min="13" max="13" width="7.421875" style="5" customWidth="1"/>
    <col min="14" max="14" width="8.00390625" style="5" customWidth="1"/>
    <col min="15" max="15" width="8.28125" style="5" bestFit="1" customWidth="1"/>
    <col min="16" max="18" width="9.140625" style="7" customWidth="1"/>
    <col min="19" max="16384" width="9.140625" style="1" customWidth="1"/>
  </cols>
  <sheetData>
    <row r="1" ht="15">
      <c r="O1" s="6"/>
    </row>
    <row r="2" spans="2:15" ht="15">
      <c r="B2" s="8"/>
      <c r="C2" s="9"/>
      <c r="N2" s="10"/>
      <c r="O2" s="6"/>
    </row>
    <row r="3" spans="2:15" ht="18">
      <c r="B3" s="195" t="s">
        <v>0</v>
      </c>
      <c r="C3" s="195"/>
      <c r="D3" s="195"/>
      <c r="E3" s="195"/>
      <c r="F3" s="195"/>
      <c r="G3" s="195"/>
      <c r="H3" s="195"/>
      <c r="I3" s="195"/>
      <c r="J3" s="195"/>
      <c r="K3" s="195"/>
      <c r="L3" s="195"/>
      <c r="M3" s="195"/>
      <c r="N3" s="195"/>
      <c r="O3" s="195"/>
    </row>
    <row r="4" spans="6:15" ht="16.5" customHeight="1">
      <c r="F4" s="11"/>
      <c r="G4" s="11"/>
      <c r="H4" s="11"/>
      <c r="I4" s="11"/>
      <c r="J4" s="11"/>
      <c r="K4" s="11"/>
      <c r="M4" s="196" t="s">
        <v>1</v>
      </c>
      <c r="N4" s="196"/>
      <c r="O4" s="196"/>
    </row>
    <row r="5" ht="15" hidden="1"/>
    <row r="6" spans="2:15" ht="21" customHeight="1" thickBot="1">
      <c r="B6" s="197" t="s">
        <v>2</v>
      </c>
      <c r="C6" s="197"/>
      <c r="D6" s="197"/>
      <c r="E6" s="197"/>
      <c r="F6" s="197"/>
      <c r="G6" s="197"/>
      <c r="H6" s="197"/>
      <c r="I6" s="197"/>
      <c r="J6" s="197"/>
      <c r="K6" s="197"/>
      <c r="L6" s="197"/>
      <c r="M6" s="197"/>
      <c r="N6" s="197"/>
      <c r="O6" s="197"/>
    </row>
    <row r="7" spans="1:18" s="17" customFormat="1" ht="66.75" customHeight="1">
      <c r="A7" s="12" t="s">
        <v>3</v>
      </c>
      <c r="B7" s="13" t="s">
        <v>4</v>
      </c>
      <c r="C7" s="14" t="s">
        <v>5</v>
      </c>
      <c r="D7" s="15" t="s">
        <v>6</v>
      </c>
      <c r="E7" s="15" t="s">
        <v>7</v>
      </c>
      <c r="F7" s="15" t="s">
        <v>8</v>
      </c>
      <c r="G7" s="15" t="s">
        <v>9</v>
      </c>
      <c r="H7" s="15" t="s">
        <v>10</v>
      </c>
      <c r="I7" s="15" t="s">
        <v>11</v>
      </c>
      <c r="J7" s="15" t="s">
        <v>12</v>
      </c>
      <c r="K7" s="15" t="s">
        <v>13</v>
      </c>
      <c r="L7" s="15" t="s">
        <v>14</v>
      </c>
      <c r="M7" s="15" t="s">
        <v>15</v>
      </c>
      <c r="N7" s="15" t="s">
        <v>16</v>
      </c>
      <c r="O7" s="16" t="s">
        <v>17</v>
      </c>
      <c r="P7" s="7"/>
      <c r="Q7" s="7" t="s">
        <v>18</v>
      </c>
      <c r="R7" s="7"/>
    </row>
    <row r="8" spans="1:18" s="17" customFormat="1" ht="24">
      <c r="A8" s="18" t="str">
        <f>'[1]részletező tábla_01_01'!A5</f>
        <v>B1</v>
      </c>
      <c r="B8" s="19" t="str">
        <f>'[1]részletező tábla_01_01'!B5</f>
        <v>Működési célú támogatások államháztartáson belülről</v>
      </c>
      <c r="C8" s="20">
        <f>'[1]részletező tábla_01_01'!BL5</f>
        <v>152126.622</v>
      </c>
      <c r="D8" s="21">
        <f>C8*0.12</f>
        <v>18255.194639999998</v>
      </c>
      <c r="E8" s="21">
        <f>$C$8*0.08</f>
        <v>12170.12976</v>
      </c>
      <c r="F8" s="21">
        <f>$C$8*0.08</f>
        <v>12170.12976</v>
      </c>
      <c r="G8" s="21">
        <f aca="true" t="shared" si="0" ref="G8:O8">$C$8*0.08</f>
        <v>12170.12976</v>
      </c>
      <c r="H8" s="21">
        <f t="shared" si="0"/>
        <v>12170.12976</v>
      </c>
      <c r="I8" s="21">
        <f t="shared" si="0"/>
        <v>12170.12976</v>
      </c>
      <c r="J8" s="21">
        <f t="shared" si="0"/>
        <v>12170.12976</v>
      </c>
      <c r="K8" s="21">
        <f t="shared" si="0"/>
        <v>12170.12976</v>
      </c>
      <c r="L8" s="21">
        <f t="shared" si="0"/>
        <v>12170.12976</v>
      </c>
      <c r="M8" s="21">
        <f t="shared" si="0"/>
        <v>12170.12976</v>
      </c>
      <c r="N8" s="21">
        <f t="shared" si="0"/>
        <v>12170.12976</v>
      </c>
      <c r="O8" s="21">
        <f t="shared" si="0"/>
        <v>12170.12976</v>
      </c>
      <c r="P8" s="22">
        <f>SUM(D8:O8)</f>
        <v>152126.62199999997</v>
      </c>
      <c r="Q8" s="22">
        <f>C8-P8</f>
        <v>0</v>
      </c>
      <c r="R8" s="7"/>
    </row>
    <row r="9" spans="1:18" s="17" customFormat="1" ht="24">
      <c r="A9" s="23" t="str">
        <f>'[1]részletező tábla_01_01'!A18</f>
        <v>B2</v>
      </c>
      <c r="B9" s="19" t="str">
        <f>'[1]részletező tábla_01_01'!B18</f>
        <v>Felhalmozási célú támogatások államháztartáson belülről</v>
      </c>
      <c r="C9" s="20">
        <f>'[1]részletező tábla_01_01'!BL18</f>
        <v>345946</v>
      </c>
      <c r="D9" s="21"/>
      <c r="E9" s="21">
        <f>C9*0.07</f>
        <v>24216.22</v>
      </c>
      <c r="F9" s="21"/>
      <c r="G9" s="21"/>
      <c r="H9" s="21"/>
      <c r="I9" s="21">
        <f>C9*0.2</f>
        <v>69189.2</v>
      </c>
      <c r="J9" s="21">
        <f>C9*0.05</f>
        <v>17297.3</v>
      </c>
      <c r="K9" s="21">
        <f>$C$9*0.3</f>
        <v>103783.8</v>
      </c>
      <c r="L9" s="21">
        <f>C9*0.07</f>
        <v>24216.22</v>
      </c>
      <c r="M9" s="21">
        <f>$C$9*0.2</f>
        <v>69189.2</v>
      </c>
      <c r="N9" s="21">
        <v>3459</v>
      </c>
      <c r="O9" s="21">
        <f>$C$9*0.1</f>
        <v>34594.6</v>
      </c>
      <c r="P9" s="22">
        <f aca="true" t="shared" si="1" ref="P9:P28">SUM(D9:O9)</f>
        <v>345945.54</v>
      </c>
      <c r="Q9" s="22">
        <f aca="true" t="shared" si="2" ref="Q9:Q28">C9-P9</f>
        <v>0.46000000002095476</v>
      </c>
      <c r="R9" s="7"/>
    </row>
    <row r="10" spans="1:18" s="17" customFormat="1" ht="15.75">
      <c r="A10" s="23" t="str">
        <f>'[1]részletező tábla_01_01'!A24</f>
        <v>B3</v>
      </c>
      <c r="B10" s="19" t="str">
        <f>'[1]részletező tábla_01_01'!B24</f>
        <v>Közhatalmi bevételek</v>
      </c>
      <c r="C10" s="20">
        <f>'[1]részletező tábla_01_01'!BL24</f>
        <v>96280</v>
      </c>
      <c r="D10" s="21">
        <f>$C$10*0.02</f>
        <v>1925.6000000000001</v>
      </c>
      <c r="E10" s="21">
        <f>$C$10*0.02</f>
        <v>1925.6000000000001</v>
      </c>
      <c r="F10" s="21">
        <f>C10*0.4</f>
        <v>38512</v>
      </c>
      <c r="G10" s="21">
        <f>$C$10*0.02</f>
        <v>1925.6000000000001</v>
      </c>
      <c r="H10" s="21">
        <f>$C$10*0.02</f>
        <v>1925.6000000000001</v>
      </c>
      <c r="I10" s="21">
        <f>$C$10*0.02</f>
        <v>1925.6000000000001</v>
      </c>
      <c r="J10" s="21">
        <f>$C$10*0.02</f>
        <v>1925.6000000000001</v>
      </c>
      <c r="K10" s="21">
        <f>$C$10*0.02</f>
        <v>1925.6000000000001</v>
      </c>
      <c r="L10" s="21">
        <f>C10*0.4</f>
        <v>38512</v>
      </c>
      <c r="M10" s="21">
        <f>$C$10*0.02</f>
        <v>1925.6000000000001</v>
      </c>
      <c r="N10" s="21">
        <f>$C$10*0.02</f>
        <v>1925.6000000000001</v>
      </c>
      <c r="O10" s="21">
        <f>$C$10*0.02</f>
        <v>1925.6000000000001</v>
      </c>
      <c r="P10" s="22">
        <f t="shared" si="1"/>
        <v>96280</v>
      </c>
      <c r="Q10" s="22">
        <f t="shared" si="2"/>
        <v>0</v>
      </c>
      <c r="R10" s="7"/>
    </row>
    <row r="11" spans="1:18" s="17" customFormat="1" ht="15.75">
      <c r="A11" s="23" t="str">
        <f>'[1]részletező tábla_01_01'!A51</f>
        <v>B4</v>
      </c>
      <c r="B11" s="19" t="str">
        <f>'[1]részletező tábla_01_01'!B51</f>
        <v>Működési bevételek</v>
      </c>
      <c r="C11" s="20">
        <f>'[1]részletező tábla_01_01'!BL51</f>
        <v>104112</v>
      </c>
      <c r="D11" s="21">
        <f>$C$11/12</f>
        <v>8676</v>
      </c>
      <c r="E11" s="21">
        <f aca="true" t="shared" si="3" ref="E11:O11">$C$11/12</f>
        <v>8676</v>
      </c>
      <c r="F11" s="21">
        <f t="shared" si="3"/>
        <v>8676</v>
      </c>
      <c r="G11" s="21">
        <f t="shared" si="3"/>
        <v>8676</v>
      </c>
      <c r="H11" s="21">
        <f t="shared" si="3"/>
        <v>8676</v>
      </c>
      <c r="I11" s="21">
        <f t="shared" si="3"/>
        <v>8676</v>
      </c>
      <c r="J11" s="21">
        <f t="shared" si="3"/>
        <v>8676</v>
      </c>
      <c r="K11" s="21">
        <f t="shared" si="3"/>
        <v>8676</v>
      </c>
      <c r="L11" s="21">
        <f t="shared" si="3"/>
        <v>8676</v>
      </c>
      <c r="M11" s="21">
        <f t="shared" si="3"/>
        <v>8676</v>
      </c>
      <c r="N11" s="21">
        <f t="shared" si="3"/>
        <v>8676</v>
      </c>
      <c r="O11" s="21">
        <f t="shared" si="3"/>
        <v>8676</v>
      </c>
      <c r="P11" s="22">
        <f t="shared" si="1"/>
        <v>104112</v>
      </c>
      <c r="Q11" s="22">
        <f t="shared" si="2"/>
        <v>0</v>
      </c>
      <c r="R11" s="7"/>
    </row>
    <row r="12" spans="1:18" s="17" customFormat="1" ht="15.75">
      <c r="A12" s="23" t="str">
        <f>'[1]részletező tábla_01_01'!A62</f>
        <v>B5</v>
      </c>
      <c r="B12" s="19" t="str">
        <f>'[1]részletező tábla_01_01'!B62</f>
        <v>Felhalmozási bevételek</v>
      </c>
      <c r="C12" s="20">
        <f>'[1]részletező tábla_01_01'!BL62</f>
        <v>13236</v>
      </c>
      <c r="D12" s="21">
        <f>236/4</f>
        <v>59</v>
      </c>
      <c r="E12" s="21">
        <f>236/4</f>
        <v>59</v>
      </c>
      <c r="F12" s="21">
        <f>236/4</f>
        <v>59</v>
      </c>
      <c r="G12" s="21">
        <f>13000*0.4+59</f>
        <v>5259</v>
      </c>
      <c r="H12" s="21"/>
      <c r="I12" s="21"/>
      <c r="J12" s="21"/>
      <c r="K12" s="21">
        <f>13000*0.4</f>
        <v>5200</v>
      </c>
      <c r="L12" s="21"/>
      <c r="M12" s="21"/>
      <c r="N12" s="21"/>
      <c r="O12" s="21">
        <f>13000*0.2</f>
        <v>2600</v>
      </c>
      <c r="P12" s="22">
        <f t="shared" si="1"/>
        <v>13236</v>
      </c>
      <c r="Q12" s="22">
        <f t="shared" si="2"/>
        <v>0</v>
      </c>
      <c r="R12" s="7"/>
    </row>
    <row r="13" spans="1:18" s="17" customFormat="1" ht="15.75">
      <c r="A13" s="23" t="str">
        <f>'[1]részletező tábla_01_01'!A68</f>
        <v>B6</v>
      </c>
      <c r="B13" s="19" t="str">
        <f>'[1]részletező tábla_01_01'!B68</f>
        <v>Működési célú átvett pénzeszközök</v>
      </c>
      <c r="C13" s="20">
        <f>'[1]részletező tábla_01_01'!BL68</f>
        <v>663</v>
      </c>
      <c r="D13" s="21">
        <f>$C$13/12</f>
        <v>55.25</v>
      </c>
      <c r="E13" s="21">
        <f aca="true" t="shared" si="4" ref="E13:O13">$C$13/12</f>
        <v>55.25</v>
      </c>
      <c r="F13" s="21">
        <f t="shared" si="4"/>
        <v>55.25</v>
      </c>
      <c r="G13" s="21">
        <f t="shared" si="4"/>
        <v>55.25</v>
      </c>
      <c r="H13" s="21">
        <f t="shared" si="4"/>
        <v>55.25</v>
      </c>
      <c r="I13" s="21">
        <f t="shared" si="4"/>
        <v>55.25</v>
      </c>
      <c r="J13" s="21">
        <f t="shared" si="4"/>
        <v>55.25</v>
      </c>
      <c r="K13" s="21">
        <f t="shared" si="4"/>
        <v>55.25</v>
      </c>
      <c r="L13" s="21">
        <f t="shared" si="4"/>
        <v>55.25</v>
      </c>
      <c r="M13" s="21">
        <f t="shared" si="4"/>
        <v>55.25</v>
      </c>
      <c r="N13" s="21">
        <f t="shared" si="4"/>
        <v>55.25</v>
      </c>
      <c r="O13" s="21">
        <f t="shared" si="4"/>
        <v>55.25</v>
      </c>
      <c r="P13" s="22">
        <f t="shared" si="1"/>
        <v>663</v>
      </c>
      <c r="Q13" s="22">
        <f t="shared" si="2"/>
        <v>0</v>
      </c>
      <c r="R13" s="7"/>
    </row>
    <row r="14" spans="1:18" s="17" customFormat="1" ht="15.75">
      <c r="A14" s="23" t="str">
        <f>'[1]részletező tábla_01_01'!A72</f>
        <v>B7</v>
      </c>
      <c r="B14" s="19" t="str">
        <f>'[1]részletező tábla_01_01'!B72</f>
        <v>Felhalmozási célú átvett pénzeszközök</v>
      </c>
      <c r="C14" s="20">
        <f>'[1]részletező tábla_01_01'!BL72</f>
        <v>4568</v>
      </c>
      <c r="D14" s="21"/>
      <c r="E14" s="21">
        <v>2000</v>
      </c>
      <c r="F14" s="21"/>
      <c r="G14" s="21">
        <v>300</v>
      </c>
      <c r="H14" s="21"/>
      <c r="I14" s="21">
        <v>300</v>
      </c>
      <c r="J14" s="21"/>
      <c r="K14" s="21">
        <v>1000</v>
      </c>
      <c r="L14" s="21"/>
      <c r="M14" s="21">
        <v>968</v>
      </c>
      <c r="N14" s="21"/>
      <c r="O14" s="24"/>
      <c r="P14" s="22">
        <f t="shared" si="1"/>
        <v>4568</v>
      </c>
      <c r="Q14" s="22">
        <f t="shared" si="2"/>
        <v>0</v>
      </c>
      <c r="R14" s="7"/>
    </row>
    <row r="15" spans="1:18" s="17" customFormat="1" ht="28.5" customHeight="1">
      <c r="A15" s="23" t="str">
        <f>'[1]részletező tábla_01_01'!A76</f>
        <v>B8</v>
      </c>
      <c r="B15" s="19" t="str">
        <f>'[1]részletező tábla_01_01'!B76</f>
        <v>Finanszírozási bevételek</v>
      </c>
      <c r="C15" s="20">
        <f>'[1]részletező tábla_01_01'!BL76-'[1]részletező tábla_01_01'!BL96</f>
        <v>54307</v>
      </c>
      <c r="D15" s="21">
        <f>C15-41000</f>
        <v>13307</v>
      </c>
      <c r="E15" s="21"/>
      <c r="F15" s="21"/>
      <c r="G15" s="21"/>
      <c r="H15" s="21">
        <v>41000</v>
      </c>
      <c r="I15" s="21"/>
      <c r="J15" s="21"/>
      <c r="K15" s="21"/>
      <c r="L15" s="25"/>
      <c r="M15" s="21"/>
      <c r="N15" s="21"/>
      <c r="O15" s="24"/>
      <c r="P15" s="22">
        <f t="shared" si="1"/>
        <v>54307</v>
      </c>
      <c r="Q15" s="22">
        <f t="shared" si="2"/>
        <v>0</v>
      </c>
      <c r="R15" s="7"/>
    </row>
    <row r="16" spans="1:17" ht="36" customHeight="1" thickBot="1">
      <c r="A16" s="26"/>
      <c r="B16" s="27" t="s">
        <v>19</v>
      </c>
      <c r="C16" s="28">
        <f>C8+C9+C10+C11+C12+C13+C14+C15</f>
        <v>771238.622</v>
      </c>
      <c r="D16" s="29">
        <f aca="true" t="shared" si="5" ref="D16:O16">D8+D9+D10+D11+D12+D13+D14+D15</f>
        <v>42278.04463999999</v>
      </c>
      <c r="E16" s="29">
        <f t="shared" si="5"/>
        <v>49102.199759999996</v>
      </c>
      <c r="F16" s="29">
        <f t="shared" si="5"/>
        <v>59472.379759999996</v>
      </c>
      <c r="G16" s="29">
        <f t="shared" si="5"/>
        <v>28385.979760000002</v>
      </c>
      <c r="H16" s="29">
        <f t="shared" si="5"/>
        <v>63826.97976</v>
      </c>
      <c r="I16" s="29">
        <f t="shared" si="5"/>
        <v>92316.17976</v>
      </c>
      <c r="J16" s="29">
        <f t="shared" si="5"/>
        <v>40124.27976</v>
      </c>
      <c r="K16" s="29">
        <f t="shared" si="5"/>
        <v>132810.77976</v>
      </c>
      <c r="L16" s="29">
        <f t="shared" si="5"/>
        <v>83629.59976</v>
      </c>
      <c r="M16" s="29">
        <f t="shared" si="5"/>
        <v>92984.17976</v>
      </c>
      <c r="N16" s="29">
        <f t="shared" si="5"/>
        <v>26285.97976</v>
      </c>
      <c r="O16" s="30">
        <f t="shared" si="5"/>
        <v>60021.57976</v>
      </c>
      <c r="P16" s="22">
        <f t="shared" si="1"/>
        <v>771238.162</v>
      </c>
      <c r="Q16" s="22">
        <f t="shared" si="2"/>
        <v>0.4599999999627471</v>
      </c>
    </row>
    <row r="17" spans="1:17" ht="15.75" customHeight="1">
      <c r="A17" s="31"/>
      <c r="B17" s="32"/>
      <c r="C17" s="33"/>
      <c r="D17" s="34"/>
      <c r="E17" s="34"/>
      <c r="F17" s="34"/>
      <c r="G17" s="34"/>
      <c r="H17" s="34"/>
      <c r="I17" s="34"/>
      <c r="J17" s="34"/>
      <c r="K17" s="34"/>
      <c r="L17" s="34"/>
      <c r="M17" s="34"/>
      <c r="N17" s="34"/>
      <c r="O17" s="35"/>
      <c r="P17" s="22">
        <f t="shared" si="1"/>
        <v>0</v>
      </c>
      <c r="Q17" s="22">
        <f t="shared" si="2"/>
        <v>0</v>
      </c>
    </row>
    <row r="18" spans="1:17" ht="22.5" customHeight="1" thickBot="1">
      <c r="A18" s="31"/>
      <c r="B18" s="197" t="s">
        <v>20</v>
      </c>
      <c r="C18" s="197"/>
      <c r="D18" s="197"/>
      <c r="E18" s="197"/>
      <c r="F18" s="197"/>
      <c r="G18" s="197"/>
      <c r="H18" s="197"/>
      <c r="I18" s="197"/>
      <c r="J18" s="197"/>
      <c r="K18" s="197"/>
      <c r="L18" s="197"/>
      <c r="M18" s="197"/>
      <c r="N18" s="197"/>
      <c r="O18" s="198"/>
      <c r="P18" s="22">
        <f t="shared" si="1"/>
        <v>0</v>
      </c>
      <c r="Q18" s="22">
        <f t="shared" si="2"/>
        <v>0</v>
      </c>
    </row>
    <row r="19" spans="1:18" s="17" customFormat="1" ht="69" customHeight="1">
      <c r="A19" s="12" t="s">
        <v>3</v>
      </c>
      <c r="B19" s="36" t="s">
        <v>21</v>
      </c>
      <c r="C19" s="14" t="str">
        <f>C7</f>
        <v>Előirányzat összege</v>
      </c>
      <c r="D19" s="15" t="s">
        <v>6</v>
      </c>
      <c r="E19" s="15" t="s">
        <v>7</v>
      </c>
      <c r="F19" s="15" t="s">
        <v>8</v>
      </c>
      <c r="G19" s="15" t="s">
        <v>9</v>
      </c>
      <c r="H19" s="15" t="s">
        <v>10</v>
      </c>
      <c r="I19" s="15" t="s">
        <v>11</v>
      </c>
      <c r="J19" s="15" t="s">
        <v>12</v>
      </c>
      <c r="K19" s="15" t="s">
        <v>13</v>
      </c>
      <c r="L19" s="15" t="s">
        <v>14</v>
      </c>
      <c r="M19" s="15" t="s">
        <v>15</v>
      </c>
      <c r="N19" s="15" t="s">
        <v>16</v>
      </c>
      <c r="O19" s="16" t="s">
        <v>17</v>
      </c>
      <c r="P19" s="22">
        <f t="shared" si="1"/>
        <v>0</v>
      </c>
      <c r="Q19" s="22" t="e">
        <f t="shared" si="2"/>
        <v>#VALUE!</v>
      </c>
      <c r="R19" s="7"/>
    </row>
    <row r="20" spans="1:18" s="17" customFormat="1" ht="15.75">
      <c r="A20" s="23" t="str">
        <f>'[1]részletező tábla_01_01'!A121</f>
        <v>K1</v>
      </c>
      <c r="B20" s="19" t="str">
        <f>'[1]részletező tábla_01_01'!B121</f>
        <v>Személyi juttatások</v>
      </c>
      <c r="C20" s="20">
        <f>'[1]részletező tábla_01_01'!BL121</f>
        <v>105634</v>
      </c>
      <c r="D20" s="21">
        <f>$C$20/12</f>
        <v>8802.833333333334</v>
      </c>
      <c r="E20" s="21">
        <f aca="true" t="shared" si="6" ref="E20:O20">$C$20/12</f>
        <v>8802.833333333334</v>
      </c>
      <c r="F20" s="21">
        <f t="shared" si="6"/>
        <v>8802.833333333334</v>
      </c>
      <c r="G20" s="21">
        <f t="shared" si="6"/>
        <v>8802.833333333334</v>
      </c>
      <c r="H20" s="21">
        <f t="shared" si="6"/>
        <v>8802.833333333334</v>
      </c>
      <c r="I20" s="21">
        <f t="shared" si="6"/>
        <v>8802.833333333334</v>
      </c>
      <c r="J20" s="21">
        <f t="shared" si="6"/>
        <v>8802.833333333334</v>
      </c>
      <c r="K20" s="21">
        <f t="shared" si="6"/>
        <v>8802.833333333334</v>
      </c>
      <c r="L20" s="21">
        <f t="shared" si="6"/>
        <v>8802.833333333334</v>
      </c>
      <c r="M20" s="21">
        <f t="shared" si="6"/>
        <v>8802.833333333334</v>
      </c>
      <c r="N20" s="21">
        <f t="shared" si="6"/>
        <v>8802.833333333334</v>
      </c>
      <c r="O20" s="21">
        <f t="shared" si="6"/>
        <v>8802.833333333334</v>
      </c>
      <c r="P20" s="22">
        <f t="shared" si="1"/>
        <v>105633.99999999999</v>
      </c>
      <c r="Q20" s="22">
        <f t="shared" si="2"/>
        <v>0</v>
      </c>
      <c r="R20" s="7"/>
    </row>
    <row r="21" spans="1:18" s="17" customFormat="1" ht="27" customHeight="1">
      <c r="A21" s="23" t="str">
        <f>'[1]részletező tábla_01_01'!A140</f>
        <v>K2</v>
      </c>
      <c r="B21" s="19" t="str">
        <f>'[1]részletező tábla_01_01'!B140</f>
        <v>Munkaadókat terhelő járulékok és szociális hozzájárulási adó</v>
      </c>
      <c r="C21" s="20">
        <f>'[1]részletező tábla_01_01'!BL140</f>
        <v>28771</v>
      </c>
      <c r="D21" s="21">
        <f>$C$21/12</f>
        <v>2397.5833333333335</v>
      </c>
      <c r="E21" s="21">
        <f aca="true" t="shared" si="7" ref="E21:O21">$C$21/12</f>
        <v>2397.5833333333335</v>
      </c>
      <c r="F21" s="21">
        <f t="shared" si="7"/>
        <v>2397.5833333333335</v>
      </c>
      <c r="G21" s="21">
        <f t="shared" si="7"/>
        <v>2397.5833333333335</v>
      </c>
      <c r="H21" s="21">
        <f t="shared" si="7"/>
        <v>2397.5833333333335</v>
      </c>
      <c r="I21" s="21">
        <f t="shared" si="7"/>
        <v>2397.5833333333335</v>
      </c>
      <c r="J21" s="21">
        <f t="shared" si="7"/>
        <v>2397.5833333333335</v>
      </c>
      <c r="K21" s="21">
        <f t="shared" si="7"/>
        <v>2397.5833333333335</v>
      </c>
      <c r="L21" s="21">
        <f t="shared" si="7"/>
        <v>2397.5833333333335</v>
      </c>
      <c r="M21" s="21">
        <f t="shared" si="7"/>
        <v>2397.5833333333335</v>
      </c>
      <c r="N21" s="21">
        <f t="shared" si="7"/>
        <v>2397.5833333333335</v>
      </c>
      <c r="O21" s="21">
        <f t="shared" si="7"/>
        <v>2397.5833333333335</v>
      </c>
      <c r="P21" s="22">
        <f t="shared" si="1"/>
        <v>28770.999999999996</v>
      </c>
      <c r="Q21" s="22">
        <f t="shared" si="2"/>
        <v>0</v>
      </c>
      <c r="R21" s="7"/>
    </row>
    <row r="22" spans="1:18" s="17" customFormat="1" ht="15.75">
      <c r="A22" s="23" t="str">
        <f>'[1]részletező tábla_01_01'!A141</f>
        <v>K3</v>
      </c>
      <c r="B22" s="19" t="str">
        <f>'[1]részletező tábla_01_01'!B141</f>
        <v>Dologi kiadások</v>
      </c>
      <c r="C22" s="20">
        <f>'[1]részletező tábla_01_01'!BL141</f>
        <v>134185</v>
      </c>
      <c r="D22" s="21">
        <f>$C$22/12</f>
        <v>11182.083333333334</v>
      </c>
      <c r="E22" s="21">
        <f aca="true" t="shared" si="8" ref="E22:O22">$C$22/12</f>
        <v>11182.083333333334</v>
      </c>
      <c r="F22" s="21">
        <f t="shared" si="8"/>
        <v>11182.083333333334</v>
      </c>
      <c r="G22" s="21">
        <f t="shared" si="8"/>
        <v>11182.083333333334</v>
      </c>
      <c r="H22" s="21">
        <f t="shared" si="8"/>
        <v>11182.083333333334</v>
      </c>
      <c r="I22" s="21">
        <f t="shared" si="8"/>
        <v>11182.083333333334</v>
      </c>
      <c r="J22" s="21">
        <f t="shared" si="8"/>
        <v>11182.083333333334</v>
      </c>
      <c r="K22" s="21">
        <f t="shared" si="8"/>
        <v>11182.083333333334</v>
      </c>
      <c r="L22" s="21">
        <f t="shared" si="8"/>
        <v>11182.083333333334</v>
      </c>
      <c r="M22" s="21">
        <f t="shared" si="8"/>
        <v>11182.083333333334</v>
      </c>
      <c r="N22" s="21">
        <f t="shared" si="8"/>
        <v>11182.083333333334</v>
      </c>
      <c r="O22" s="21">
        <f t="shared" si="8"/>
        <v>11182.083333333334</v>
      </c>
      <c r="P22" s="22">
        <f t="shared" si="1"/>
        <v>134184.99999999997</v>
      </c>
      <c r="Q22" s="22">
        <f t="shared" si="2"/>
        <v>0</v>
      </c>
      <c r="R22" s="7"/>
    </row>
    <row r="23" spans="1:18" s="17" customFormat="1" ht="15.75">
      <c r="A23" s="23" t="str">
        <f>'[1]részletező tábla_01_01'!A166</f>
        <v>K4</v>
      </c>
      <c r="B23" s="19" t="str">
        <f>'[1]részletező tábla_01_01'!B166</f>
        <v>Ellátottak pénzbeli juttatásai</v>
      </c>
      <c r="C23" s="20">
        <f>'[1]részletező tábla_01_01'!BL166</f>
        <v>24545</v>
      </c>
      <c r="D23" s="21">
        <f>$C$23/12</f>
        <v>2045.4166666666667</v>
      </c>
      <c r="E23" s="21">
        <f aca="true" t="shared" si="9" ref="E23:O23">$C$23/12</f>
        <v>2045.4166666666667</v>
      </c>
      <c r="F23" s="21">
        <f t="shared" si="9"/>
        <v>2045.4166666666667</v>
      </c>
      <c r="G23" s="21">
        <f t="shared" si="9"/>
        <v>2045.4166666666667</v>
      </c>
      <c r="H23" s="21">
        <f t="shared" si="9"/>
        <v>2045.4166666666667</v>
      </c>
      <c r="I23" s="21">
        <f t="shared" si="9"/>
        <v>2045.4166666666667</v>
      </c>
      <c r="J23" s="21">
        <f t="shared" si="9"/>
        <v>2045.4166666666667</v>
      </c>
      <c r="K23" s="21">
        <f t="shared" si="9"/>
        <v>2045.4166666666667</v>
      </c>
      <c r="L23" s="21">
        <f t="shared" si="9"/>
        <v>2045.4166666666667</v>
      </c>
      <c r="M23" s="21">
        <f t="shared" si="9"/>
        <v>2045.4166666666667</v>
      </c>
      <c r="N23" s="21">
        <f t="shared" si="9"/>
        <v>2045.4166666666667</v>
      </c>
      <c r="O23" s="21">
        <f t="shared" si="9"/>
        <v>2045.4166666666667</v>
      </c>
      <c r="P23" s="22">
        <f t="shared" si="1"/>
        <v>24545.000000000004</v>
      </c>
      <c r="Q23" s="22">
        <f t="shared" si="2"/>
        <v>0</v>
      </c>
      <c r="R23" s="7"/>
    </row>
    <row r="24" spans="1:18" s="17" customFormat="1" ht="15.75">
      <c r="A24" s="23" t="str">
        <f>'[1]részletező tábla_01_01'!A175</f>
        <v>K5</v>
      </c>
      <c r="B24" s="19" t="str">
        <f>'[1]részletező tábla_01_01'!B175</f>
        <v>Egyéb működési célú kiadások</v>
      </c>
      <c r="C24" s="20">
        <f>'[1]részletező tábla_01_01'!BL175</f>
        <v>110406</v>
      </c>
      <c r="D24" s="21">
        <f>$C$24/12</f>
        <v>9200.5</v>
      </c>
      <c r="E24" s="21">
        <f aca="true" t="shared" si="10" ref="E24:O24">$C$24/12</f>
        <v>9200.5</v>
      </c>
      <c r="F24" s="21">
        <f t="shared" si="10"/>
        <v>9200.5</v>
      </c>
      <c r="G24" s="21">
        <f t="shared" si="10"/>
        <v>9200.5</v>
      </c>
      <c r="H24" s="21">
        <f t="shared" si="10"/>
        <v>9200.5</v>
      </c>
      <c r="I24" s="21">
        <f t="shared" si="10"/>
        <v>9200.5</v>
      </c>
      <c r="J24" s="21">
        <f t="shared" si="10"/>
        <v>9200.5</v>
      </c>
      <c r="K24" s="21">
        <f t="shared" si="10"/>
        <v>9200.5</v>
      </c>
      <c r="L24" s="21">
        <f t="shared" si="10"/>
        <v>9200.5</v>
      </c>
      <c r="M24" s="21">
        <f t="shared" si="10"/>
        <v>9200.5</v>
      </c>
      <c r="N24" s="21">
        <f t="shared" si="10"/>
        <v>9200.5</v>
      </c>
      <c r="O24" s="21">
        <f t="shared" si="10"/>
        <v>9200.5</v>
      </c>
      <c r="P24" s="22">
        <f t="shared" si="1"/>
        <v>110406</v>
      </c>
      <c r="Q24" s="22">
        <f t="shared" si="2"/>
        <v>0</v>
      </c>
      <c r="R24" s="7"/>
    </row>
    <row r="25" spans="1:18" s="17" customFormat="1" ht="15.75">
      <c r="A25" s="23" t="str">
        <f>'[1]részletező tábla_01_01'!A190</f>
        <v>K6</v>
      </c>
      <c r="B25" s="19" t="str">
        <f>'[1]részletező tábla_01_01'!B190</f>
        <v>Beruházások</v>
      </c>
      <c r="C25" s="20">
        <f>'[1]részletező tábla_01_01'!BL190</f>
        <v>362023</v>
      </c>
      <c r="D25" s="21"/>
      <c r="E25" s="21">
        <v>2000</v>
      </c>
      <c r="F25" s="21"/>
      <c r="G25" s="21">
        <v>5000</v>
      </c>
      <c r="H25" s="21"/>
      <c r="I25" s="21">
        <v>70000</v>
      </c>
      <c r="J25" s="21">
        <v>5000</v>
      </c>
      <c r="K25" s="21">
        <v>100000</v>
      </c>
      <c r="L25" s="21">
        <v>40000</v>
      </c>
      <c r="M25" s="21">
        <v>70000</v>
      </c>
      <c r="N25" s="24">
        <v>35428</v>
      </c>
      <c r="O25" s="24">
        <v>34595</v>
      </c>
      <c r="P25" s="22">
        <f t="shared" si="1"/>
        <v>362023</v>
      </c>
      <c r="Q25" s="22">
        <f t="shared" si="2"/>
        <v>0</v>
      </c>
      <c r="R25" s="7"/>
    </row>
    <row r="26" spans="1:18" s="17" customFormat="1" ht="15.75">
      <c r="A26" s="23" t="str">
        <f>'[1]részletező tábla_01_01'!A198</f>
        <v>K7</v>
      </c>
      <c r="B26" s="19" t="str">
        <f>'[1]részletező tábla_01_01'!B198</f>
        <v>Felújítások</v>
      </c>
      <c r="C26" s="20">
        <f>'[1]részletező tábla_01_01'!BL198</f>
        <v>0</v>
      </c>
      <c r="D26" s="21"/>
      <c r="E26" s="21"/>
      <c r="F26" s="21"/>
      <c r="G26" s="21"/>
      <c r="H26" s="21"/>
      <c r="I26" s="21"/>
      <c r="J26" s="21"/>
      <c r="K26" s="21"/>
      <c r="L26" s="21"/>
      <c r="M26" s="21"/>
      <c r="N26" s="21"/>
      <c r="O26" s="24"/>
      <c r="P26" s="22">
        <f t="shared" si="1"/>
        <v>0</v>
      </c>
      <c r="Q26" s="22">
        <f t="shared" si="2"/>
        <v>0</v>
      </c>
      <c r="R26" s="7"/>
    </row>
    <row r="27" spans="1:18" s="17" customFormat="1" ht="15.75">
      <c r="A27" s="23" t="str">
        <f>'[1]részletező tábla_01_01'!A203</f>
        <v>K8</v>
      </c>
      <c r="B27" s="19" t="str">
        <f>'[1]részletező tábla_01_01'!B203</f>
        <v>Egyéb felhalmozási célú kiadások</v>
      </c>
      <c r="C27" s="20">
        <f>'[1]részletező tábla_01_01'!BL203</f>
        <v>5675</v>
      </c>
      <c r="D27" s="21">
        <f>$C$27/12</f>
        <v>472.9166666666667</v>
      </c>
      <c r="E27" s="21">
        <f aca="true" t="shared" si="11" ref="E27:O27">$C$27/12</f>
        <v>472.9166666666667</v>
      </c>
      <c r="F27" s="21">
        <f t="shared" si="11"/>
        <v>472.9166666666667</v>
      </c>
      <c r="G27" s="21">
        <f t="shared" si="11"/>
        <v>472.9166666666667</v>
      </c>
      <c r="H27" s="21">
        <f t="shared" si="11"/>
        <v>472.9166666666667</v>
      </c>
      <c r="I27" s="21">
        <f t="shared" si="11"/>
        <v>472.9166666666667</v>
      </c>
      <c r="J27" s="21">
        <f t="shared" si="11"/>
        <v>472.9166666666667</v>
      </c>
      <c r="K27" s="21">
        <f t="shared" si="11"/>
        <v>472.9166666666667</v>
      </c>
      <c r="L27" s="21">
        <f t="shared" si="11"/>
        <v>472.9166666666667</v>
      </c>
      <c r="M27" s="21">
        <f t="shared" si="11"/>
        <v>472.9166666666667</v>
      </c>
      <c r="N27" s="21">
        <f t="shared" si="11"/>
        <v>472.9166666666667</v>
      </c>
      <c r="O27" s="21">
        <f t="shared" si="11"/>
        <v>472.9166666666667</v>
      </c>
      <c r="P27" s="22">
        <f t="shared" si="1"/>
        <v>5675.000000000001</v>
      </c>
      <c r="Q27" s="22">
        <f t="shared" si="2"/>
        <v>0</v>
      </c>
      <c r="R27" s="7"/>
    </row>
    <row r="28" spans="1:17" ht="36" customHeight="1" thickBot="1">
      <c r="A28" s="26"/>
      <c r="B28" s="37" t="str">
        <f>B16</f>
        <v>Összesen:</v>
      </c>
      <c r="C28" s="28">
        <f aca="true" t="shared" si="12" ref="C28:O28">SUM(C20:C27)</f>
        <v>771239</v>
      </c>
      <c r="D28" s="38">
        <f t="shared" si="12"/>
        <v>34101.333333333336</v>
      </c>
      <c r="E28" s="38">
        <f t="shared" si="12"/>
        <v>36101.333333333336</v>
      </c>
      <c r="F28" s="38">
        <f t="shared" si="12"/>
        <v>34101.333333333336</v>
      </c>
      <c r="G28" s="38">
        <f t="shared" si="12"/>
        <v>39101.333333333336</v>
      </c>
      <c r="H28" s="38">
        <f t="shared" si="12"/>
        <v>34101.333333333336</v>
      </c>
      <c r="I28" s="38">
        <f t="shared" si="12"/>
        <v>104101.33333333334</v>
      </c>
      <c r="J28" s="38">
        <f t="shared" si="12"/>
        <v>39101.333333333336</v>
      </c>
      <c r="K28" s="38">
        <f t="shared" si="12"/>
        <v>134101.33333333334</v>
      </c>
      <c r="L28" s="38">
        <f t="shared" si="12"/>
        <v>74101.33333333334</v>
      </c>
      <c r="M28" s="38">
        <f t="shared" si="12"/>
        <v>104101.33333333334</v>
      </c>
      <c r="N28" s="38">
        <f t="shared" si="12"/>
        <v>69529.33333333334</v>
      </c>
      <c r="O28" s="38">
        <f t="shared" si="12"/>
        <v>68696.33333333334</v>
      </c>
      <c r="P28" s="22">
        <f t="shared" si="1"/>
        <v>771239.0000000001</v>
      </c>
      <c r="Q28" s="22">
        <f t="shared" si="2"/>
        <v>0</v>
      </c>
    </row>
    <row r="29" spans="2:18" s="39" customFormat="1" ht="11.25">
      <c r="B29" s="40"/>
      <c r="C29" s="41"/>
      <c r="D29" s="42">
        <f>D16-D28</f>
        <v>8176.711306666657</v>
      </c>
      <c r="E29" s="42">
        <f aca="true" t="shared" si="13" ref="E29:O29">(D29+E16)-E28</f>
        <v>21177.577733333317</v>
      </c>
      <c r="F29" s="42">
        <f t="shared" si="13"/>
        <v>46548.624159999985</v>
      </c>
      <c r="G29" s="42">
        <f t="shared" si="13"/>
        <v>35833.27058666666</v>
      </c>
      <c r="H29" s="42">
        <f t="shared" si="13"/>
        <v>65558.91701333332</v>
      </c>
      <c r="I29" s="42">
        <f t="shared" si="13"/>
        <v>53773.76343999998</v>
      </c>
      <c r="J29" s="42">
        <f t="shared" si="13"/>
        <v>54796.70986666665</v>
      </c>
      <c r="K29" s="42">
        <f t="shared" si="13"/>
        <v>53506.156293333304</v>
      </c>
      <c r="L29" s="42">
        <f t="shared" si="13"/>
        <v>63034.422719999944</v>
      </c>
      <c r="M29" s="42">
        <f t="shared" si="13"/>
        <v>51917.2691466666</v>
      </c>
      <c r="N29" s="42">
        <f t="shared" si="13"/>
        <v>8673.915573333259</v>
      </c>
      <c r="O29" s="42">
        <f t="shared" si="13"/>
        <v>-0.8380000000761356</v>
      </c>
      <c r="P29" s="43"/>
      <c r="Q29" s="43"/>
      <c r="R29" s="43"/>
    </row>
    <row r="31" spans="4:16" ht="15">
      <c r="D31" s="44">
        <f>D16-D28</f>
        <v>8176.711306666657</v>
      </c>
      <c r="E31" s="45">
        <f aca="true" t="shared" si="14" ref="E31:O31">(D31+E16)-E28</f>
        <v>21177.577733333317</v>
      </c>
      <c r="F31" s="45">
        <f t="shared" si="14"/>
        <v>46548.624159999985</v>
      </c>
      <c r="G31" s="45">
        <f t="shared" si="14"/>
        <v>35833.27058666666</v>
      </c>
      <c r="H31" s="45">
        <f t="shared" si="14"/>
        <v>65558.91701333332</v>
      </c>
      <c r="I31" s="45">
        <f t="shared" si="14"/>
        <v>53773.76343999998</v>
      </c>
      <c r="J31" s="45">
        <f t="shared" si="14"/>
        <v>54796.70986666665</v>
      </c>
      <c r="K31" s="45">
        <f t="shared" si="14"/>
        <v>53506.156293333304</v>
      </c>
      <c r="L31" s="45">
        <f t="shared" si="14"/>
        <v>63034.422719999944</v>
      </c>
      <c r="M31" s="45">
        <f t="shared" si="14"/>
        <v>51917.2691466666</v>
      </c>
      <c r="N31" s="45">
        <f t="shared" si="14"/>
        <v>8673.915573333259</v>
      </c>
      <c r="O31" s="45">
        <f t="shared" si="14"/>
        <v>-0.8380000000761356</v>
      </c>
      <c r="P31" s="22">
        <f>SUM(D31:O31)</f>
        <v>462996.4998399996</v>
      </c>
    </row>
  </sheetData>
  <sheetProtection selectLockedCells="1" selectUnlockedCells="1"/>
  <mergeCells count="4">
    <mergeCell ref="B3:O3"/>
    <mergeCell ref="M4:O4"/>
    <mergeCell ref="B6:O6"/>
    <mergeCell ref="B18:O18"/>
  </mergeCells>
  <printOptions horizontalCentered="1" verticalCentered="1"/>
  <pageMargins left="0" right="0" top="0.3937007874015748" bottom="0.3937007874015748" header="0.5118110236220472" footer="0.5118110236220472"/>
  <pageSetup blackAndWhite="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jegyzono</dc:creator>
  <cp:keywords/>
  <dc:description/>
  <cp:lastModifiedBy>jegyzono</cp:lastModifiedBy>
  <cp:lastPrinted>2014-02-10T09:25:39Z</cp:lastPrinted>
  <dcterms:created xsi:type="dcterms:W3CDTF">2014-02-07T08:53:32Z</dcterms:created>
  <dcterms:modified xsi:type="dcterms:W3CDTF">2014-02-10T09:54:05Z</dcterms:modified>
  <cp:category/>
  <cp:version/>
  <cp:contentType/>
  <cp:contentStatus/>
</cp:coreProperties>
</file>